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240" windowHeight="11790" tabRatio="915"/>
  </bookViews>
  <sheets>
    <sheet name="Осн. фін. пок." sheetId="14" r:id="rId1"/>
    <sheet name="I. Фін результат" sheetId="2" r:id="rId2"/>
    <sheet name="Розшифровка фінрезультати" sheetId="21" r:id="rId3"/>
    <sheet name="ІІ. Розр. з бюджетом" sheetId="19" r:id="rId4"/>
    <sheet name="Розшифровка з розр з бюджет" sheetId="25" r:id="rId5"/>
    <sheet name="ІІІ. Рух грош. коштів" sheetId="18" r:id="rId6"/>
    <sheet name="Розшифровка до Руху" sheetId="22" r:id="rId7"/>
    <sheet name="IV. Кап. інвестиції" sheetId="3" r:id="rId8"/>
    <sheet name="Розшифровка до капівидатків" sheetId="23" r:id="rId9"/>
    <sheet name=" V. Коефіцієнти" sheetId="11" r:id="rId10"/>
    <sheet name="6.1. Інша інфо_1" sheetId="10" r:id="rId11"/>
    <sheet name="6.2. Інша інфо_2" sheetId="9" r:id="rId12"/>
    <sheet name="VII Статутн. капіт" sheetId="20" r:id="rId13"/>
    <sheet name="Розшифровка до Статутного" sheetId="2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9">' V. Коефіцієнти'!$5:$5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5">'ІІІ. Рух грош. коштів'!$4:$6</definedName>
    <definedName name="_xlnm.Print_Titles" localSheetId="0">'Осн. фін. пок.'!$21:$23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9">' V. Коефіцієнти'!$A$1:$H$24</definedName>
    <definedName name="_xlnm.Print_Area" localSheetId="10">'6.1. Інша інфо_1'!$A$1:$O$68</definedName>
    <definedName name="_xlnm.Print_Area" localSheetId="11">'6.2. Інша інфо_2'!$A$1:$AF$91</definedName>
    <definedName name="_xlnm.Print_Area" localSheetId="1">'I. Фін результат'!$A$1:$H$99</definedName>
    <definedName name="_xlnm.Print_Area" localSheetId="7">'IV. Кап. інвестиції'!$A$1:$H$18</definedName>
    <definedName name="_xlnm.Print_Area" localSheetId="12">'VII Статутн. капіт'!$A$1:$H$18</definedName>
    <definedName name="_xlnm.Print_Area" localSheetId="3">'ІІ. Розр. з бюджетом'!$A$1:$H$49</definedName>
    <definedName name="_xlnm.Print_Area" localSheetId="5">'ІІІ. Рух грош. коштів'!$A$1:$H$72</definedName>
    <definedName name="_xlnm.Print_Area" localSheetId="0">'Осн. фін. пок.'!$A$1:$H$132</definedName>
    <definedName name="_xlnm.Print_Area" localSheetId="8">'Розшифровка до капівидатків'!$A$1:$G$87</definedName>
    <definedName name="_xlnm.Print_Area" localSheetId="6">'Розшифровка до Руху'!$A$1:$G$119</definedName>
    <definedName name="_xlnm.Print_Area" localSheetId="13">'Розшифровка до Статутного'!$A$1:$G$16</definedName>
    <definedName name="_xlnm.Print_Area" localSheetId="4">'Розшифровка з розр з бюджет'!$A$1:$G$28</definedName>
    <definedName name="_xlnm.Print_Area" localSheetId="2">'Розшифровка фінрезультати'!$A$1:$G$74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24519"/>
</workbook>
</file>

<file path=xl/calcChain.xml><?xml version="1.0" encoding="utf-8"?>
<calcChain xmlns="http://schemas.openxmlformats.org/spreadsheetml/2006/main">
  <c r="J58" i="10"/>
  <c r="L58"/>
  <c r="H11" i="3"/>
  <c r="G13" i="23"/>
  <c r="G14"/>
  <c r="G15"/>
  <c r="G16"/>
  <c r="G17"/>
  <c r="G18"/>
  <c r="G95" i="2"/>
  <c r="L91"/>
  <c r="L92"/>
  <c r="L93"/>
  <c r="L94"/>
  <c r="L90"/>
  <c r="AD17" i="9" l="1"/>
  <c r="I36" i="10"/>
  <c r="I35"/>
  <c r="I34"/>
  <c r="F36"/>
  <c r="F35"/>
  <c r="F34"/>
  <c r="G17" i="11"/>
  <c r="F17"/>
  <c r="E17"/>
  <c r="D17"/>
  <c r="H83" i="14" l="1"/>
  <c r="K74" l="1"/>
  <c r="G68" i="18"/>
  <c r="H68"/>
  <c r="H66"/>
  <c r="G65"/>
  <c r="H65"/>
  <c r="G64"/>
  <c r="H64"/>
  <c r="H61"/>
  <c r="H62"/>
  <c r="H63"/>
  <c r="G60"/>
  <c r="H60"/>
  <c r="H58"/>
  <c r="H54"/>
  <c r="H56"/>
  <c r="G57"/>
  <c r="G58"/>
  <c r="G24" i="22"/>
  <c r="G21"/>
  <c r="H48" i="18"/>
  <c r="G50" i="21"/>
  <c r="G51"/>
  <c r="G52"/>
  <c r="G53"/>
  <c r="G54"/>
  <c r="G55"/>
  <c r="G56"/>
  <c r="G57"/>
  <c r="G46"/>
  <c r="G45"/>
  <c r="G35"/>
  <c r="G44"/>
  <c r="F26"/>
  <c r="G25"/>
  <c r="G12"/>
  <c r="G15"/>
  <c r="G16"/>
  <c r="G17"/>
  <c r="G18"/>
  <c r="G19"/>
  <c r="H66" i="2"/>
  <c r="G66"/>
  <c r="G29"/>
  <c r="G30"/>
  <c r="H29"/>
  <c r="G35"/>
  <c r="H38"/>
  <c r="G38"/>
  <c r="G31"/>
  <c r="G13"/>
  <c r="H95" i="14"/>
  <c r="H96"/>
  <c r="H97"/>
  <c r="H98"/>
  <c r="H99"/>
  <c r="H100"/>
  <c r="H101"/>
  <c r="H102"/>
  <c r="H103"/>
  <c r="H105"/>
  <c r="H106"/>
  <c r="H79"/>
  <c r="H93"/>
  <c r="H94"/>
  <c r="G107"/>
  <c r="G106"/>
  <c r="G105"/>
  <c r="G103"/>
  <c r="G102"/>
  <c r="G101"/>
  <c r="G100"/>
  <c r="G99"/>
  <c r="G98"/>
  <c r="G97"/>
  <c r="G96"/>
  <c r="G95"/>
  <c r="G94"/>
  <c r="G93"/>
  <c r="G84"/>
  <c r="G81"/>
  <c r="G61"/>
  <c r="F69" i="21"/>
  <c r="G69"/>
  <c r="F12"/>
  <c r="F65"/>
  <c r="G65"/>
  <c r="F93" i="22"/>
  <c r="F92"/>
  <c r="E91"/>
  <c r="F98"/>
  <c r="F97"/>
  <c r="G98"/>
  <c r="G97"/>
  <c r="G96"/>
  <c r="G95"/>
  <c r="G94"/>
  <c r="G93"/>
  <c r="G92"/>
  <c r="G87"/>
  <c r="F87"/>
  <c r="G86"/>
  <c r="F86"/>
  <c r="G85"/>
  <c r="F85"/>
  <c r="G84"/>
  <c r="F84"/>
  <c r="G83"/>
  <c r="F83"/>
  <c r="G82"/>
  <c r="F82"/>
  <c r="G81"/>
  <c r="F81"/>
  <c r="G80"/>
  <c r="F80"/>
  <c r="G79"/>
  <c r="F79"/>
  <c r="G78"/>
  <c r="F78"/>
  <c r="G77"/>
  <c r="F77"/>
  <c r="G76"/>
  <c r="F76"/>
  <c r="G75"/>
  <c r="F75"/>
  <c r="G74"/>
  <c r="F74"/>
  <c r="E72"/>
  <c r="C72"/>
  <c r="G90"/>
  <c r="F90"/>
  <c r="G89"/>
  <c r="F89"/>
  <c r="G88"/>
  <c r="F88"/>
  <c r="G73"/>
  <c r="F73"/>
  <c r="E33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F71"/>
  <c r="F70"/>
  <c r="F69"/>
  <c r="F68"/>
  <c r="F67"/>
  <c r="F66"/>
  <c r="F65"/>
  <c r="E27"/>
  <c r="D27"/>
  <c r="C27"/>
  <c r="G28"/>
  <c r="F28"/>
  <c r="AD71" i="9"/>
  <c r="AC71"/>
  <c r="W71"/>
  <c r="W66"/>
  <c r="AD66"/>
  <c r="AC66"/>
  <c r="M54"/>
  <c r="M45" s="1"/>
  <c r="AD63"/>
  <c r="AC63"/>
  <c r="AD62"/>
  <c r="AC62"/>
  <c r="AD61"/>
  <c r="AC61"/>
  <c r="AD60"/>
  <c r="AC60"/>
  <c r="AD59"/>
  <c r="AC59"/>
  <c r="AD58"/>
  <c r="AC58"/>
  <c r="AD57"/>
  <c r="AC57"/>
  <c r="AD56"/>
  <c r="AC56"/>
  <c r="AD55"/>
  <c r="AC55"/>
  <c r="AD54"/>
  <c r="AC54"/>
  <c r="AD53"/>
  <c r="AC53"/>
  <c r="AD52"/>
  <c r="AC52"/>
  <c r="AD51"/>
  <c r="AC51"/>
  <c r="AD50"/>
  <c r="AC50"/>
  <c r="AD43"/>
  <c r="AC43"/>
  <c r="N28"/>
  <c r="M28"/>
  <c r="U28"/>
  <c r="N45"/>
  <c r="U45"/>
  <c r="V45"/>
  <c r="W61"/>
  <c r="W60"/>
  <c r="W63"/>
  <c r="W62"/>
  <c r="W59"/>
  <c r="W58"/>
  <c r="W57"/>
  <c r="W56"/>
  <c r="W55"/>
  <c r="W54"/>
  <c r="W53"/>
  <c r="W52"/>
  <c r="W51"/>
  <c r="W50"/>
  <c r="W48"/>
  <c r="AD48"/>
  <c r="W43"/>
  <c r="F78" i="23"/>
  <c r="G78"/>
  <c r="G48"/>
  <c r="F48"/>
  <c r="G47"/>
  <c r="F47"/>
  <c r="G46"/>
  <c r="F46"/>
  <c r="G45"/>
  <c r="F45"/>
  <c r="G52"/>
  <c r="F52"/>
  <c r="G51"/>
  <c r="F51"/>
  <c r="C10"/>
  <c r="D10"/>
  <c r="C49"/>
  <c r="D49"/>
  <c r="C68"/>
  <c r="D68"/>
  <c r="E81"/>
  <c r="D81"/>
  <c r="C76"/>
  <c r="D76"/>
  <c r="F64"/>
  <c r="G64"/>
  <c r="AE66" i="9" l="1"/>
  <c r="AE43"/>
  <c r="AE58"/>
  <c r="AE59"/>
  <c r="AE60"/>
  <c r="AE61"/>
  <c r="AE62"/>
  <c r="AE63"/>
  <c r="AE71"/>
  <c r="AF71"/>
  <c r="AE50"/>
  <c r="AE51"/>
  <c r="AE52"/>
  <c r="AE53"/>
  <c r="AE54"/>
  <c r="AE55"/>
  <c r="AE56"/>
  <c r="AE57"/>
  <c r="AF50"/>
  <c r="AF51"/>
  <c r="AF52"/>
  <c r="AF53"/>
  <c r="AF54"/>
  <c r="AF55"/>
  <c r="AF56"/>
  <c r="AF57"/>
  <c r="AF58"/>
  <c r="AF59"/>
  <c r="AF60"/>
  <c r="AF61"/>
  <c r="AF62"/>
  <c r="AF63"/>
  <c r="E10" i="23"/>
  <c r="F44"/>
  <c r="G44"/>
  <c r="F43"/>
  <c r="G43"/>
  <c r="F42"/>
  <c r="G42"/>
  <c r="G67" l="1"/>
  <c r="F67"/>
  <c r="G66"/>
  <c r="F66"/>
  <c r="G65"/>
  <c r="F65"/>
  <c r="G63"/>
  <c r="F63"/>
  <c r="G62"/>
  <c r="F62"/>
  <c r="G61"/>
  <c r="F61"/>
  <c r="G60"/>
  <c r="F60"/>
  <c r="G59"/>
  <c r="F59"/>
  <c r="G58"/>
  <c r="F58"/>
  <c r="G57"/>
  <c r="F57"/>
  <c r="G56"/>
  <c r="F56"/>
  <c r="G55"/>
  <c r="F55"/>
  <c r="E49"/>
  <c r="G74"/>
  <c r="G75"/>
  <c r="F75"/>
  <c r="F74"/>
  <c r="E68"/>
  <c r="C103" i="14" l="1"/>
  <c r="C106" s="1"/>
  <c r="C99"/>
  <c r="C94"/>
  <c r="AD72" i="9"/>
  <c r="AC48"/>
  <c r="T70"/>
  <c r="S70"/>
  <c r="R69"/>
  <c r="Q69"/>
  <c r="Q74" s="1"/>
  <c r="P49"/>
  <c r="O49"/>
  <c r="P48"/>
  <c r="O48"/>
  <c r="P47"/>
  <c r="O47"/>
  <c r="P46"/>
  <c r="O46"/>
  <c r="P45"/>
  <c r="O45"/>
  <c r="S69" l="1"/>
  <c r="AE48"/>
  <c r="AF48"/>
  <c r="T69"/>
  <c r="R74"/>
  <c r="T74" s="1"/>
  <c r="P38"/>
  <c r="O38"/>
  <c r="P37"/>
  <c r="O37"/>
  <c r="P36"/>
  <c r="O36"/>
  <c r="P35"/>
  <c r="O35"/>
  <c r="P34"/>
  <c r="O34"/>
  <c r="P33"/>
  <c r="O33"/>
  <c r="P28"/>
  <c r="J62" i="10"/>
  <c r="J65"/>
  <c r="F58"/>
  <c r="F62"/>
  <c r="D72" i="22"/>
  <c r="D33"/>
  <c r="S74" i="9" l="1"/>
  <c r="O28"/>
  <c r="E47" i="21"/>
  <c r="D47"/>
  <c r="D6"/>
  <c r="E48" i="2"/>
  <c r="E9"/>
  <c r="E18" s="1"/>
  <c r="H58" i="10"/>
  <c r="H62"/>
  <c r="N60"/>
  <c r="D65"/>
  <c r="D62"/>
  <c r="D58"/>
  <c r="N67" l="1"/>
  <c r="K46" l="1"/>
  <c r="C91" i="22"/>
  <c r="C114"/>
  <c r="C44" i="18"/>
  <c r="C21"/>
  <c r="C40" i="19"/>
  <c r="C36"/>
  <c r="C27"/>
  <c r="C19"/>
  <c r="C9"/>
  <c r="C67" i="21"/>
  <c r="C47"/>
  <c r="C6"/>
  <c r="D95" i="2"/>
  <c r="G72" i="22"/>
  <c r="F72"/>
  <c r="F21" i="18"/>
  <c r="G116" i="22"/>
  <c r="F116"/>
  <c r="C43" i="19" l="1"/>
  <c r="D104" i="22"/>
  <c r="E104"/>
  <c r="C104"/>
  <c r="G66" i="18" l="1"/>
  <c r="G63"/>
  <c r="G62"/>
  <c r="G61"/>
  <c r="G56"/>
  <c r="H50"/>
  <c r="G50"/>
  <c r="H47"/>
  <c r="G47"/>
  <c r="H24"/>
  <c r="G24"/>
  <c r="H49"/>
  <c r="G49"/>
  <c r="G48"/>
  <c r="H46"/>
  <c r="G46"/>
  <c r="H30"/>
  <c r="G30"/>
  <c r="H16"/>
  <c r="G16"/>
  <c r="D114" i="14"/>
  <c r="D115"/>
  <c r="D116"/>
  <c r="D111"/>
  <c r="D110"/>
  <c r="D121"/>
  <c r="D120"/>
  <c r="D119"/>
  <c r="O35" i="10"/>
  <c r="N35"/>
  <c r="M35"/>
  <c r="L35"/>
  <c r="K35"/>
  <c r="J35"/>
  <c r="G115" i="22"/>
  <c r="F115"/>
  <c r="E114"/>
  <c r="G105"/>
  <c r="F105"/>
  <c r="G100"/>
  <c r="F102"/>
  <c r="F101"/>
  <c r="F100"/>
  <c r="E99"/>
  <c r="F96"/>
  <c r="F95"/>
  <c r="G3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24"/>
  <c r="F23"/>
  <c r="F22"/>
  <c r="F21"/>
  <c r="G20"/>
  <c r="F20"/>
  <c r="G15"/>
  <c r="G14"/>
  <c r="G13"/>
  <c r="F14"/>
  <c r="F13"/>
  <c r="F12"/>
  <c r="E19"/>
  <c r="E11"/>
  <c r="AD70" i="9" l="1"/>
  <c r="AD68"/>
  <c r="AD67"/>
  <c r="AD65"/>
  <c r="AD49"/>
  <c r="AD47"/>
  <c r="AD46"/>
  <c r="AD44"/>
  <c r="AD42"/>
  <c r="AD41"/>
  <c r="AD40"/>
  <c r="AD39"/>
  <c r="AD38"/>
  <c r="AD37"/>
  <c r="AD36"/>
  <c r="AD35"/>
  <c r="AD34"/>
  <c r="AD33"/>
  <c r="AD32"/>
  <c r="AD31"/>
  <c r="AD30"/>
  <c r="AD29"/>
  <c r="AC73"/>
  <c r="AC72"/>
  <c r="AC70"/>
  <c r="AC68"/>
  <c r="AC67"/>
  <c r="AC65"/>
  <c r="AC64"/>
  <c r="AC49"/>
  <c r="AC47"/>
  <c r="AC46"/>
  <c r="AC44"/>
  <c r="AC42"/>
  <c r="AC41"/>
  <c r="AC40"/>
  <c r="AC39"/>
  <c r="AC38"/>
  <c r="AC37"/>
  <c r="AC36"/>
  <c r="AC35"/>
  <c r="AC34"/>
  <c r="AC33"/>
  <c r="AC32"/>
  <c r="AC31"/>
  <c r="AC30"/>
  <c r="AC29"/>
  <c r="O39"/>
  <c r="N74"/>
  <c r="P70"/>
  <c r="O70"/>
  <c r="M69"/>
  <c r="M74" s="1"/>
  <c r="W73"/>
  <c r="W72"/>
  <c r="V69"/>
  <c r="W69" s="1"/>
  <c r="W68"/>
  <c r="W67"/>
  <c r="W65"/>
  <c r="V64"/>
  <c r="W64" s="1"/>
  <c r="X46"/>
  <c r="W46"/>
  <c r="W47"/>
  <c r="AC45"/>
  <c r="W44"/>
  <c r="W42"/>
  <c r="W41"/>
  <c r="W40"/>
  <c r="W39"/>
  <c r="W38"/>
  <c r="W37"/>
  <c r="W36"/>
  <c r="W35"/>
  <c r="W34"/>
  <c r="W33"/>
  <c r="V28"/>
  <c r="AC28"/>
  <c r="X32"/>
  <c r="W32"/>
  <c r="X31"/>
  <c r="W31"/>
  <c r="X30"/>
  <c r="W30"/>
  <c r="X29"/>
  <c r="W29"/>
  <c r="AF49" l="1"/>
  <c r="AE49"/>
  <c r="AF34"/>
  <c r="AF36"/>
  <c r="AF38"/>
  <c r="AF47"/>
  <c r="AE47"/>
  <c r="AF33"/>
  <c r="AF35"/>
  <c r="AF37"/>
  <c r="AE32"/>
  <c r="AE70"/>
  <c r="AC69"/>
  <c r="AC74" s="1"/>
  <c r="AF29"/>
  <c r="AE31"/>
  <c r="AE35"/>
  <c r="AE42"/>
  <c r="U74"/>
  <c r="X45"/>
  <c r="AF32"/>
  <c r="AE36"/>
  <c r="AE39"/>
  <c r="AE44"/>
  <c r="AE65"/>
  <c r="AE72"/>
  <c r="AE29"/>
  <c r="AE33"/>
  <c r="AE37"/>
  <c r="AE40"/>
  <c r="AF46"/>
  <c r="AE67"/>
  <c r="AF31"/>
  <c r="AF30"/>
  <c r="AE34"/>
  <c r="AE38"/>
  <c r="AE41"/>
  <c r="AE68"/>
  <c r="D82" i="14"/>
  <c r="P74" i="9"/>
  <c r="O74"/>
  <c r="AE30"/>
  <c r="W28"/>
  <c r="AD28"/>
  <c r="AD73"/>
  <c r="AE73" s="1"/>
  <c r="AF70"/>
  <c r="AE46"/>
  <c r="AD45"/>
  <c r="AD64"/>
  <c r="AE64" s="1"/>
  <c r="AD69"/>
  <c r="V74"/>
  <c r="X28"/>
  <c r="W45"/>
  <c r="AE45" l="1"/>
  <c r="AF45"/>
  <c r="AE28"/>
  <c r="AF28"/>
  <c r="W74"/>
  <c r="D84" i="14"/>
  <c r="AD74" i="9"/>
  <c r="AE69"/>
  <c r="X74"/>
  <c r="AE74" l="1"/>
  <c r="AF74"/>
  <c r="I10" i="10"/>
  <c r="G83" i="23"/>
  <c r="F83"/>
  <c r="G82"/>
  <c r="F82"/>
  <c r="G80"/>
  <c r="F80"/>
  <c r="G79"/>
  <c r="F79"/>
  <c r="G77"/>
  <c r="F77"/>
  <c r="E76"/>
  <c r="F73"/>
  <c r="F72"/>
  <c r="F70"/>
  <c r="G70"/>
  <c r="G54"/>
  <c r="F54"/>
  <c r="G53"/>
  <c r="F53"/>
  <c r="G50"/>
  <c r="F50"/>
  <c r="F18"/>
  <c r="F17"/>
  <c r="F16"/>
  <c r="F15"/>
  <c r="F14"/>
  <c r="F13"/>
  <c r="G12"/>
  <c r="F12"/>
  <c r="G11"/>
  <c r="F11"/>
  <c r="G19"/>
  <c r="F19"/>
  <c r="G41"/>
  <c r="F41"/>
  <c r="G40"/>
  <c r="F40"/>
  <c r="G39"/>
  <c r="F39"/>
  <c r="G38"/>
  <c r="F38"/>
  <c r="G37"/>
  <c r="F37"/>
  <c r="G36"/>
  <c r="F36"/>
  <c r="G35"/>
  <c r="F35"/>
  <c r="G34"/>
  <c r="F34"/>
  <c r="G33"/>
  <c r="F33"/>
  <c r="G32"/>
  <c r="F32"/>
  <c r="G31"/>
  <c r="F31"/>
  <c r="G30"/>
  <c r="F30"/>
  <c r="G29"/>
  <c r="F29"/>
  <c r="G28"/>
  <c r="F28"/>
  <c r="G27"/>
  <c r="F27"/>
  <c r="G26"/>
  <c r="F26"/>
  <c r="G25"/>
  <c r="F25"/>
  <c r="G24"/>
  <c r="F24"/>
  <c r="G23"/>
  <c r="F23"/>
  <c r="G22"/>
  <c r="F22"/>
  <c r="G21"/>
  <c r="F21"/>
  <c r="G20"/>
  <c r="F20"/>
  <c r="E6" l="1"/>
  <c r="G33" i="19" l="1"/>
  <c r="G31"/>
  <c r="G29"/>
  <c r="G28"/>
  <c r="D9"/>
  <c r="G70" i="21"/>
  <c r="F70"/>
  <c r="G68"/>
  <c r="F68"/>
  <c r="G64"/>
  <c r="F64"/>
  <c r="G63"/>
  <c r="F63"/>
  <c r="G62"/>
  <c r="F62"/>
  <c r="G61"/>
  <c r="F61"/>
  <c r="G58"/>
  <c r="F58"/>
  <c r="F57"/>
  <c r="F56"/>
  <c r="F55"/>
  <c r="F54"/>
  <c r="F53"/>
  <c r="F52"/>
  <c r="F51"/>
  <c r="F50"/>
  <c r="G49"/>
  <c r="F49"/>
  <c r="G48"/>
  <c r="F48"/>
  <c r="F46"/>
  <c r="F45"/>
  <c r="G42"/>
  <c r="F42"/>
  <c r="G41"/>
  <c r="F41"/>
  <c r="G40"/>
  <c r="F40"/>
  <c r="G39"/>
  <c r="F39"/>
  <c r="G38"/>
  <c r="F38"/>
  <c r="G37"/>
  <c r="F37"/>
  <c r="G36"/>
  <c r="F36"/>
  <c r="F35"/>
  <c r="G34"/>
  <c r="F34"/>
  <c r="G33"/>
  <c r="F33"/>
  <c r="G32"/>
  <c r="F32"/>
  <c r="G31"/>
  <c r="F31"/>
  <c r="G30"/>
  <c r="F30"/>
  <c r="G29"/>
  <c r="F29"/>
  <c r="E67"/>
  <c r="E60" l="1"/>
  <c r="E44" l="1"/>
  <c r="E28" l="1"/>
  <c r="F24"/>
  <c r="G24"/>
  <c r="F23"/>
  <c r="G23"/>
  <c r="F22"/>
  <c r="G22"/>
  <c r="G21" l="1"/>
  <c r="G20"/>
  <c r="G14"/>
  <c r="G13"/>
  <c r="G11"/>
  <c r="G10"/>
  <c r="G9"/>
  <c r="G8"/>
  <c r="G7"/>
  <c r="F8"/>
  <c r="F7"/>
  <c r="F25"/>
  <c r="F21"/>
  <c r="F20"/>
  <c r="F19"/>
  <c r="F18"/>
  <c r="F17"/>
  <c r="F16"/>
  <c r="F15"/>
  <c r="F14"/>
  <c r="F13"/>
  <c r="F11"/>
  <c r="F10"/>
  <c r="F9"/>
  <c r="E6"/>
  <c r="D37" i="10" l="1"/>
  <c r="C81" i="23"/>
  <c r="D114" i="22"/>
  <c r="D99"/>
  <c r="G99" s="1"/>
  <c r="C99"/>
  <c r="D91"/>
  <c r="G91" s="1"/>
  <c r="C6" i="23" l="1"/>
  <c r="G81"/>
  <c r="F81"/>
  <c r="F49"/>
  <c r="G49"/>
  <c r="C33" i="22"/>
  <c r="D19"/>
  <c r="C19"/>
  <c r="D11" l="1"/>
  <c r="C11"/>
  <c r="E58" i="18" l="1"/>
  <c r="E54"/>
  <c r="C58"/>
  <c r="C54"/>
  <c r="C64" s="1"/>
  <c r="E21"/>
  <c r="E18" s="1"/>
  <c r="E44"/>
  <c r="E42"/>
  <c r="E41" s="1"/>
  <c r="C18"/>
  <c r="C36"/>
  <c r="E8"/>
  <c r="C8"/>
  <c r="E27" i="19"/>
  <c r="E19"/>
  <c r="D67" i="21"/>
  <c r="D60"/>
  <c r="C60"/>
  <c r="C44"/>
  <c r="D44"/>
  <c r="G54" i="18" l="1"/>
  <c r="E64"/>
  <c r="C41"/>
  <c r="C52" s="1"/>
  <c r="G67" i="21"/>
  <c r="F67"/>
  <c r="E34" i="18"/>
  <c r="D28" i="21"/>
  <c r="C28"/>
  <c r="F43"/>
  <c r="G43"/>
  <c r="F44"/>
  <c r="F59"/>
  <c r="G59"/>
  <c r="F66"/>
  <c r="G66"/>
  <c r="F64" i="2"/>
  <c r="D64"/>
  <c r="F47" i="21" l="1"/>
  <c r="G47"/>
  <c r="F60"/>
  <c r="G60"/>
  <c r="C52" i="2"/>
  <c r="D52"/>
  <c r="E52"/>
  <c r="F52"/>
  <c r="F48" l="1"/>
  <c r="D48"/>
  <c r="D78" s="1"/>
  <c r="C48"/>
  <c r="F9"/>
  <c r="F18" s="1"/>
  <c r="D9"/>
  <c r="D18" s="1"/>
  <c r="C9"/>
  <c r="C18" s="1"/>
  <c r="C22" i="25" l="1"/>
  <c r="C19"/>
  <c r="C16"/>
  <c r="C13"/>
  <c r="C9"/>
  <c r="C7"/>
  <c r="G20" l="1"/>
  <c r="E22"/>
  <c r="D22"/>
  <c r="F20"/>
  <c r="E19"/>
  <c r="D19"/>
  <c r="E16"/>
  <c r="D16"/>
  <c r="F10"/>
  <c r="E9"/>
  <c r="D9"/>
  <c r="D27" i="19"/>
  <c r="F27"/>
  <c r="H30"/>
  <c r="H31"/>
  <c r="H32"/>
  <c r="H33"/>
  <c r="H34"/>
  <c r="H28"/>
  <c r="F9" i="25" l="1"/>
  <c r="G19"/>
  <c r="G22"/>
  <c r="F22"/>
  <c r="F19"/>
  <c r="G23" l="1"/>
  <c r="F23"/>
  <c r="G17"/>
  <c r="F17"/>
  <c r="G16"/>
  <c r="F16"/>
  <c r="G14"/>
  <c r="F14"/>
  <c r="E13"/>
  <c r="D13"/>
  <c r="G10"/>
  <c r="G8"/>
  <c r="F8"/>
  <c r="E7"/>
  <c r="D7"/>
  <c r="G13" l="1"/>
  <c r="G9"/>
  <c r="G7"/>
  <c r="F7"/>
  <c r="F13"/>
  <c r="D44" i="18"/>
  <c r="F44"/>
  <c r="H45"/>
  <c r="G45"/>
  <c r="G44" l="1"/>
  <c r="H44"/>
  <c r="D51" i="14"/>
  <c r="E51"/>
  <c r="F51"/>
  <c r="C51"/>
  <c r="D45"/>
  <c r="E45"/>
  <c r="F45"/>
  <c r="C45"/>
  <c r="D44"/>
  <c r="E44"/>
  <c r="F44"/>
  <c r="C44"/>
  <c r="D43"/>
  <c r="E43"/>
  <c r="F43"/>
  <c r="C43"/>
  <c r="D42"/>
  <c r="E42"/>
  <c r="F42"/>
  <c r="C42"/>
  <c r="D25"/>
  <c r="E25"/>
  <c r="F25"/>
  <c r="G7" i="24"/>
  <c r="G8"/>
  <c r="G9"/>
  <c r="G10"/>
  <c r="G11"/>
  <c r="G12"/>
  <c r="F7"/>
  <c r="F8"/>
  <c r="F9"/>
  <c r="F10"/>
  <c r="F11"/>
  <c r="F12"/>
  <c r="E6"/>
  <c r="D6"/>
  <c r="H42" i="14" l="1"/>
  <c r="G6" i="24"/>
  <c r="F6"/>
  <c r="G7" i="23" l="1"/>
  <c r="G8"/>
  <c r="G9"/>
  <c r="G68"/>
  <c r="G69"/>
  <c r="G71"/>
  <c r="G76"/>
  <c r="F7"/>
  <c r="F8"/>
  <c r="F9"/>
  <c r="F68"/>
  <c r="F69"/>
  <c r="F71"/>
  <c r="F76"/>
  <c r="G8" i="22"/>
  <c r="G9"/>
  <c r="G10"/>
  <c r="G11"/>
  <c r="G17"/>
  <c r="G18"/>
  <c r="G19"/>
  <c r="G27"/>
  <c r="G30"/>
  <c r="G31"/>
  <c r="G32"/>
  <c r="G33"/>
  <c r="G103"/>
  <c r="G104"/>
  <c r="G106"/>
  <c r="G107"/>
  <c r="G108"/>
  <c r="G111"/>
  <c r="G112"/>
  <c r="G114"/>
  <c r="F8"/>
  <c r="F9"/>
  <c r="F10"/>
  <c r="F11"/>
  <c r="F15"/>
  <c r="F17"/>
  <c r="F18"/>
  <c r="F19"/>
  <c r="F27"/>
  <c r="F30"/>
  <c r="F31"/>
  <c r="F32"/>
  <c r="F33"/>
  <c r="F91"/>
  <c r="F94"/>
  <c r="F99"/>
  <c r="F103"/>
  <c r="F104"/>
  <c r="F106"/>
  <c r="F107"/>
  <c r="F108"/>
  <c r="F111"/>
  <c r="F112"/>
  <c r="F114"/>
  <c r="G27" i="21"/>
  <c r="F27"/>
  <c r="F6"/>
  <c r="G6"/>
  <c r="G28" l="1"/>
  <c r="F28"/>
  <c r="I25" i="10" l="1"/>
  <c r="I24"/>
  <c r="I23"/>
  <c r="F25"/>
  <c r="F24"/>
  <c r="F23"/>
  <c r="C25"/>
  <c r="C24"/>
  <c r="C23"/>
  <c r="E14" i="11"/>
  <c r="F14"/>
  <c r="G14"/>
  <c r="D14"/>
  <c r="D21" i="18"/>
  <c r="D8"/>
  <c r="F8"/>
  <c r="D41"/>
  <c r="F41"/>
  <c r="D54"/>
  <c r="F54"/>
  <c r="D58"/>
  <c r="F58"/>
  <c r="E70" i="14"/>
  <c r="H42" i="18"/>
  <c r="H43"/>
  <c r="G42"/>
  <c r="G43"/>
  <c r="D64" l="1"/>
  <c r="D70" i="14" s="1"/>
  <c r="F64" i="18"/>
  <c r="C70" i="14"/>
  <c r="F70" l="1"/>
  <c r="H13" i="18"/>
  <c r="G13"/>
  <c r="G25" i="19" l="1"/>
  <c r="H25"/>
  <c r="F103" i="14" l="1"/>
  <c r="F99"/>
  <c r="F94"/>
  <c r="F106" l="1"/>
  <c r="F90"/>
  <c r="F107"/>
  <c r="D118"/>
  <c r="D36" i="19"/>
  <c r="D63" i="14" s="1"/>
  <c r="E36" i="19"/>
  <c r="F36"/>
  <c r="F63" i="14" s="1"/>
  <c r="C63"/>
  <c r="D18" i="18"/>
  <c r="F18"/>
  <c r="D9" i="20"/>
  <c r="E9"/>
  <c r="F9"/>
  <c r="C9"/>
  <c r="H12"/>
  <c r="H11"/>
  <c r="D99" i="14"/>
  <c r="E99"/>
  <c r="T85" i="9"/>
  <c r="R85"/>
  <c r="P85"/>
  <c r="N84"/>
  <c r="N85" s="1"/>
  <c r="L85"/>
  <c r="J85"/>
  <c r="H85"/>
  <c r="F85"/>
  <c r="Z74"/>
  <c r="F85" i="14" s="1"/>
  <c r="F84"/>
  <c r="F82"/>
  <c r="Y74" i="9"/>
  <c r="E85" i="14" s="1"/>
  <c r="E84"/>
  <c r="E83"/>
  <c r="E82"/>
  <c r="AA49" i="9"/>
  <c r="AB49"/>
  <c r="W49"/>
  <c r="X49"/>
  <c r="S49"/>
  <c r="T49"/>
  <c r="X19"/>
  <c r="U19"/>
  <c r="AA18"/>
  <c r="AD18"/>
  <c r="AA17"/>
  <c r="R19"/>
  <c r="X8"/>
  <c r="U8"/>
  <c r="AD7"/>
  <c r="AA7"/>
  <c r="R8"/>
  <c r="F116" i="14"/>
  <c r="F115"/>
  <c r="F114"/>
  <c r="E116"/>
  <c r="E115"/>
  <c r="E114"/>
  <c r="F112"/>
  <c r="F111"/>
  <c r="F110"/>
  <c r="E112"/>
  <c r="E111"/>
  <c r="E110"/>
  <c r="D68" i="10"/>
  <c r="H68"/>
  <c r="L68"/>
  <c r="N65"/>
  <c r="N62"/>
  <c r="N58"/>
  <c r="F68"/>
  <c r="J68"/>
  <c r="M36"/>
  <c r="N36"/>
  <c r="O36"/>
  <c r="O34"/>
  <c r="N34"/>
  <c r="M34"/>
  <c r="J36"/>
  <c r="K36"/>
  <c r="L36"/>
  <c r="L34"/>
  <c r="K34"/>
  <c r="J34"/>
  <c r="G37"/>
  <c r="D126" i="14"/>
  <c r="D125"/>
  <c r="D124"/>
  <c r="F54"/>
  <c r="F122" s="1"/>
  <c r="E126"/>
  <c r="E125"/>
  <c r="E124"/>
  <c r="E54"/>
  <c r="F18" i="10" s="1"/>
  <c r="F10"/>
  <c r="F120" i="14"/>
  <c r="E120"/>
  <c r="F121"/>
  <c r="E121"/>
  <c r="F119"/>
  <c r="E119"/>
  <c r="C121"/>
  <c r="C120"/>
  <c r="C119"/>
  <c r="C54"/>
  <c r="D54"/>
  <c r="D122" s="1"/>
  <c r="C126"/>
  <c r="C125"/>
  <c r="C124"/>
  <c r="C10" i="10"/>
  <c r="N11"/>
  <c r="N12"/>
  <c r="N13"/>
  <c r="I14"/>
  <c r="F14"/>
  <c r="N15"/>
  <c r="N16"/>
  <c r="N17"/>
  <c r="N19"/>
  <c r="N20"/>
  <c r="N21"/>
  <c r="L11"/>
  <c r="L12"/>
  <c r="L13"/>
  <c r="L15"/>
  <c r="L16"/>
  <c r="L17"/>
  <c r="L19"/>
  <c r="L20"/>
  <c r="L21"/>
  <c r="C14"/>
  <c r="D103" i="14"/>
  <c r="E103"/>
  <c r="D94"/>
  <c r="E94"/>
  <c r="D91"/>
  <c r="E91"/>
  <c r="F91"/>
  <c r="C91"/>
  <c r="E26"/>
  <c r="E27" s="1"/>
  <c r="E31"/>
  <c r="F26"/>
  <c r="F30"/>
  <c r="F31"/>
  <c r="D75"/>
  <c r="D76"/>
  <c r="D77"/>
  <c r="D78"/>
  <c r="D79"/>
  <c r="D80"/>
  <c r="E75"/>
  <c r="E76"/>
  <c r="E77"/>
  <c r="E78"/>
  <c r="E79"/>
  <c r="E80"/>
  <c r="F75"/>
  <c r="F76"/>
  <c r="F77"/>
  <c r="F78"/>
  <c r="F79"/>
  <c r="F80"/>
  <c r="C76"/>
  <c r="C77"/>
  <c r="C78"/>
  <c r="C79"/>
  <c r="C80"/>
  <c r="C75"/>
  <c r="D67"/>
  <c r="E67"/>
  <c r="F67"/>
  <c r="C67"/>
  <c r="E19" i="11"/>
  <c r="F19"/>
  <c r="G19"/>
  <c r="D19"/>
  <c r="D56" i="14"/>
  <c r="E56"/>
  <c r="F56"/>
  <c r="C56"/>
  <c r="E15" i="11"/>
  <c r="F15"/>
  <c r="G15"/>
  <c r="D15"/>
  <c r="D83" i="2"/>
  <c r="E85"/>
  <c r="E87"/>
  <c r="E83"/>
  <c r="F84"/>
  <c r="F86"/>
  <c r="F85"/>
  <c r="F87"/>
  <c r="F83"/>
  <c r="C83"/>
  <c r="G8" i="3"/>
  <c r="H8"/>
  <c r="G9"/>
  <c r="H9"/>
  <c r="G10"/>
  <c r="H10"/>
  <c r="G11"/>
  <c r="G12"/>
  <c r="H12"/>
  <c r="G13"/>
  <c r="H13"/>
  <c r="D7"/>
  <c r="E7"/>
  <c r="F7"/>
  <c r="C7"/>
  <c r="G9" i="18"/>
  <c r="H9"/>
  <c r="G10"/>
  <c r="H10"/>
  <c r="G11"/>
  <c r="H11"/>
  <c r="G12"/>
  <c r="H12"/>
  <c r="G14"/>
  <c r="H14"/>
  <c r="G17"/>
  <c r="H17"/>
  <c r="G19"/>
  <c r="H19"/>
  <c r="G20"/>
  <c r="H20"/>
  <c r="G22"/>
  <c r="H22"/>
  <c r="G23"/>
  <c r="H23"/>
  <c r="G25"/>
  <c r="H25"/>
  <c r="G26"/>
  <c r="H26"/>
  <c r="G27"/>
  <c r="H27"/>
  <c r="G29"/>
  <c r="H29"/>
  <c r="G31"/>
  <c r="H31"/>
  <c r="G32"/>
  <c r="H32"/>
  <c r="G33"/>
  <c r="H33"/>
  <c r="G35"/>
  <c r="H35"/>
  <c r="G37"/>
  <c r="H37"/>
  <c r="G38"/>
  <c r="H38"/>
  <c r="G39"/>
  <c r="H39"/>
  <c r="G40"/>
  <c r="H40"/>
  <c r="G51"/>
  <c r="H51"/>
  <c r="G53"/>
  <c r="H53"/>
  <c r="H57"/>
  <c r="G59"/>
  <c r="H59"/>
  <c r="G67"/>
  <c r="H67"/>
  <c r="F52"/>
  <c r="E36"/>
  <c r="D36"/>
  <c r="D52" s="1"/>
  <c r="D69" i="14" s="1"/>
  <c r="C69"/>
  <c r="D40" i="19"/>
  <c r="E40"/>
  <c r="F40"/>
  <c r="D62" i="14"/>
  <c r="E62"/>
  <c r="F62"/>
  <c r="C62"/>
  <c r="D19" i="19"/>
  <c r="D61" i="14" s="1"/>
  <c r="E61"/>
  <c r="F19" i="19"/>
  <c r="F61" i="14" s="1"/>
  <c r="C61"/>
  <c r="H20" i="19"/>
  <c r="H21"/>
  <c r="H22"/>
  <c r="H23"/>
  <c r="H24"/>
  <c r="H26"/>
  <c r="H29"/>
  <c r="H35"/>
  <c r="H37"/>
  <c r="H38"/>
  <c r="H39"/>
  <c r="H41"/>
  <c r="H42"/>
  <c r="H10"/>
  <c r="H11"/>
  <c r="H12"/>
  <c r="H13"/>
  <c r="H14"/>
  <c r="H15"/>
  <c r="H16"/>
  <c r="E9"/>
  <c r="F9"/>
  <c r="D53" i="14"/>
  <c r="E53"/>
  <c r="F53"/>
  <c r="D55"/>
  <c r="E55"/>
  <c r="F55"/>
  <c r="D57"/>
  <c r="E57"/>
  <c r="F57"/>
  <c r="C55"/>
  <c r="C57"/>
  <c r="C53"/>
  <c r="D47"/>
  <c r="E47"/>
  <c r="F47"/>
  <c r="D48"/>
  <c r="E48"/>
  <c r="F48"/>
  <c r="C48"/>
  <c r="C47"/>
  <c r="D38"/>
  <c r="E38"/>
  <c r="F38"/>
  <c r="C38"/>
  <c r="D37"/>
  <c r="E37"/>
  <c r="F37"/>
  <c r="C37"/>
  <c r="D36"/>
  <c r="E36"/>
  <c r="F36"/>
  <c r="C36"/>
  <c r="D35"/>
  <c r="E35"/>
  <c r="F35"/>
  <c r="C35"/>
  <c r="G42"/>
  <c r="G43"/>
  <c r="G44"/>
  <c r="G45"/>
  <c r="G51"/>
  <c r="G52"/>
  <c r="H43"/>
  <c r="H44"/>
  <c r="H45"/>
  <c r="H51"/>
  <c r="H52"/>
  <c r="C25"/>
  <c r="D87" i="2"/>
  <c r="C87"/>
  <c r="D86"/>
  <c r="E86"/>
  <c r="C86"/>
  <c r="D85"/>
  <c r="C85"/>
  <c r="D84"/>
  <c r="E84"/>
  <c r="C84"/>
  <c r="G53"/>
  <c r="G54"/>
  <c r="G55"/>
  <c r="G56"/>
  <c r="G57"/>
  <c r="G58"/>
  <c r="G50"/>
  <c r="G51"/>
  <c r="G49"/>
  <c r="G44"/>
  <c r="H91"/>
  <c r="H92"/>
  <c r="H93"/>
  <c r="H94"/>
  <c r="E95"/>
  <c r="F95"/>
  <c r="H90"/>
  <c r="F40"/>
  <c r="F29" i="14" s="1"/>
  <c r="E40" i="2"/>
  <c r="E29" i="14" s="1"/>
  <c r="H10" i="2"/>
  <c r="H11"/>
  <c r="H12"/>
  <c r="H13"/>
  <c r="H14"/>
  <c r="H15"/>
  <c r="H16"/>
  <c r="H17"/>
  <c r="H20"/>
  <c r="H21"/>
  <c r="H22"/>
  <c r="H23"/>
  <c r="H24"/>
  <c r="H25"/>
  <c r="H26"/>
  <c r="H27"/>
  <c r="H28"/>
  <c r="H30"/>
  <c r="H31"/>
  <c r="H32"/>
  <c r="H33"/>
  <c r="H34"/>
  <c r="H35"/>
  <c r="H36"/>
  <c r="H37"/>
  <c r="H39"/>
  <c r="H41"/>
  <c r="H42"/>
  <c r="H43"/>
  <c r="H44"/>
  <c r="H45"/>
  <c r="H46"/>
  <c r="H47"/>
  <c r="H49"/>
  <c r="H50"/>
  <c r="H51"/>
  <c r="H53"/>
  <c r="H54"/>
  <c r="H55"/>
  <c r="H56"/>
  <c r="H57"/>
  <c r="H58"/>
  <c r="H60"/>
  <c r="H61"/>
  <c r="H62"/>
  <c r="H63"/>
  <c r="H65"/>
  <c r="H68"/>
  <c r="H69"/>
  <c r="H71"/>
  <c r="H72"/>
  <c r="H73"/>
  <c r="H74"/>
  <c r="H76"/>
  <c r="H77"/>
  <c r="H80"/>
  <c r="H8"/>
  <c r="C81" i="14"/>
  <c r="D113"/>
  <c r="C113"/>
  <c r="D109"/>
  <c r="C109"/>
  <c r="D40" i="2"/>
  <c r="D29" i="14" s="1"/>
  <c r="C40" i="2"/>
  <c r="C29" i="14" s="1"/>
  <c r="D67" i="2"/>
  <c r="E67"/>
  <c r="E40" i="14" s="1"/>
  <c r="F67" i="2"/>
  <c r="F40" i="14" s="1"/>
  <c r="C67" i="2"/>
  <c r="C40" i="14" s="1"/>
  <c r="D39"/>
  <c r="E39"/>
  <c r="F39"/>
  <c r="C64" i="2"/>
  <c r="C39" i="14" s="1"/>
  <c r="D31"/>
  <c r="C31"/>
  <c r="D30"/>
  <c r="E30"/>
  <c r="C30"/>
  <c r="G80" i="2"/>
  <c r="C95"/>
  <c r="G94"/>
  <c r="G93"/>
  <c r="G92"/>
  <c r="G91"/>
  <c r="G90"/>
  <c r="G61"/>
  <c r="D26" i="14"/>
  <c r="D27" s="1"/>
  <c r="D19" i="2"/>
  <c r="D28" i="14" s="1"/>
  <c r="E19" i="2"/>
  <c r="E28" i="14" s="1"/>
  <c r="F19" i="2"/>
  <c r="F28" i="14" s="1"/>
  <c r="C19" i="2"/>
  <c r="C28" i="14" s="1"/>
  <c r="G24" i="19"/>
  <c r="G42"/>
  <c r="G38"/>
  <c r="G37"/>
  <c r="G35"/>
  <c r="G27" s="1"/>
  <c r="G26"/>
  <c r="G23"/>
  <c r="G22"/>
  <c r="G21"/>
  <c r="G20"/>
  <c r="G16"/>
  <c r="G15"/>
  <c r="G14"/>
  <c r="G13"/>
  <c r="G12"/>
  <c r="G11"/>
  <c r="G10"/>
  <c r="G77" i="2"/>
  <c r="G76"/>
  <c r="G74"/>
  <c r="G71"/>
  <c r="G69"/>
  <c r="G65"/>
  <c r="G63"/>
  <c r="G62"/>
  <c r="G60"/>
  <c r="G47"/>
  <c r="G46"/>
  <c r="G45"/>
  <c r="G43"/>
  <c r="G42"/>
  <c r="G41"/>
  <c r="G39"/>
  <c r="G37"/>
  <c r="G36"/>
  <c r="G34"/>
  <c r="G33"/>
  <c r="G32"/>
  <c r="G28"/>
  <c r="G27"/>
  <c r="G26"/>
  <c r="G25"/>
  <c r="G24"/>
  <c r="G23"/>
  <c r="G22"/>
  <c r="G21"/>
  <c r="G20"/>
  <c r="G17"/>
  <c r="G16"/>
  <c r="G15"/>
  <c r="G14"/>
  <c r="G12"/>
  <c r="G11"/>
  <c r="G10"/>
  <c r="G8"/>
  <c r="G114" i="14" l="1"/>
  <c r="F27"/>
  <c r="G26"/>
  <c r="E49"/>
  <c r="H7" i="3"/>
  <c r="H84" i="2"/>
  <c r="G78" i="14"/>
  <c r="M37" i="10"/>
  <c r="J37"/>
  <c r="G84" i="2"/>
  <c r="F22" i="10"/>
  <c r="E123" i="14" s="1"/>
  <c r="G79"/>
  <c r="AB74" i="9"/>
  <c r="F83" i="14"/>
  <c r="F81" s="1"/>
  <c r="D83"/>
  <c r="D81" s="1"/>
  <c r="E52" i="18"/>
  <c r="E65" s="1"/>
  <c r="E68" s="1"/>
  <c r="H9" i="20"/>
  <c r="F43" i="19"/>
  <c r="F64" i="14" s="1"/>
  <c r="D79" i="2"/>
  <c r="D40" i="14"/>
  <c r="D50" s="1"/>
  <c r="G110"/>
  <c r="C107"/>
  <c r="C90"/>
  <c r="H86" i="2"/>
  <c r="F69" i="14"/>
  <c r="E106"/>
  <c r="E107" s="1"/>
  <c r="E90"/>
  <c r="G115"/>
  <c r="H36" i="19"/>
  <c r="G52" i="2"/>
  <c r="D106" i="14"/>
  <c r="D107" s="1"/>
  <c r="D90"/>
  <c r="D32"/>
  <c r="H52" i="2"/>
  <c r="H83"/>
  <c r="G75" i="14"/>
  <c r="E32"/>
  <c r="G9" i="19"/>
  <c r="E63" i="14"/>
  <c r="H63" s="1"/>
  <c r="H40" i="19"/>
  <c r="H27"/>
  <c r="D43"/>
  <c r="D64" i="14" s="1"/>
  <c r="H67"/>
  <c r="G80"/>
  <c r="G31"/>
  <c r="F32"/>
  <c r="H91"/>
  <c r="H75"/>
  <c r="G9" i="20"/>
  <c r="H85" i="14"/>
  <c r="E81"/>
  <c r="G85"/>
  <c r="AA19" i="9"/>
  <c r="AD8"/>
  <c r="AA8"/>
  <c r="H82" i="14"/>
  <c r="G82"/>
  <c r="H84"/>
  <c r="E113"/>
  <c r="G116"/>
  <c r="N68" i="10"/>
  <c r="L14"/>
  <c r="N23"/>
  <c r="G7" i="3"/>
  <c r="G55" i="18"/>
  <c r="G28"/>
  <c r="H36"/>
  <c r="G41"/>
  <c r="H8"/>
  <c r="H41"/>
  <c r="G8"/>
  <c r="H55"/>
  <c r="E66" i="14"/>
  <c r="D34" i="18"/>
  <c r="H28"/>
  <c r="H62" i="14"/>
  <c r="G19" i="19"/>
  <c r="H19"/>
  <c r="C64" i="14"/>
  <c r="E43" i="19"/>
  <c r="H9"/>
  <c r="G36"/>
  <c r="H85" i="2"/>
  <c r="H19"/>
  <c r="H116" i="14"/>
  <c r="H115"/>
  <c r="H56"/>
  <c r="E109"/>
  <c r="G112"/>
  <c r="F113"/>
  <c r="H95" i="2"/>
  <c r="G83"/>
  <c r="H9"/>
  <c r="E78"/>
  <c r="G67"/>
  <c r="H87"/>
  <c r="C78"/>
  <c r="G64"/>
  <c r="G85"/>
  <c r="H64"/>
  <c r="H40"/>
  <c r="H67"/>
  <c r="F79"/>
  <c r="H25" i="14"/>
  <c r="F78" i="2"/>
  <c r="H48"/>
  <c r="G87"/>
  <c r="G40"/>
  <c r="E79"/>
  <c r="C59"/>
  <c r="C82" s="1"/>
  <c r="C88" s="1"/>
  <c r="C33" i="14" s="1"/>
  <c r="D8" i="11" s="1"/>
  <c r="H28" i="14"/>
  <c r="G19" i="2"/>
  <c r="G9"/>
  <c r="G121" i="14"/>
  <c r="E118"/>
  <c r="N10" i="10"/>
  <c r="L24"/>
  <c r="N14"/>
  <c r="L10"/>
  <c r="H80" i="14"/>
  <c r="G55"/>
  <c r="H40"/>
  <c r="H48"/>
  <c r="D58"/>
  <c r="G77"/>
  <c r="E74"/>
  <c r="G29"/>
  <c r="H78"/>
  <c r="G62"/>
  <c r="G76"/>
  <c r="H111"/>
  <c r="G35"/>
  <c r="H55"/>
  <c r="G53"/>
  <c r="G56"/>
  <c r="H31"/>
  <c r="H76"/>
  <c r="C58"/>
  <c r="H77"/>
  <c r="G25"/>
  <c r="G91"/>
  <c r="G111"/>
  <c r="F109"/>
  <c r="H114"/>
  <c r="H36"/>
  <c r="H38"/>
  <c r="E58"/>
  <c r="H119"/>
  <c r="H112"/>
  <c r="F118"/>
  <c r="H61"/>
  <c r="F49"/>
  <c r="G40"/>
  <c r="C49"/>
  <c r="H54"/>
  <c r="E122"/>
  <c r="G122" s="1"/>
  <c r="G120"/>
  <c r="G119"/>
  <c r="D49"/>
  <c r="H39"/>
  <c r="H29"/>
  <c r="G48"/>
  <c r="G39"/>
  <c r="C118"/>
  <c r="H120"/>
  <c r="H110"/>
  <c r="H35"/>
  <c r="G36"/>
  <c r="G37"/>
  <c r="G38"/>
  <c r="G47"/>
  <c r="G57"/>
  <c r="H121"/>
  <c r="E7" i="11"/>
  <c r="G30" i="14"/>
  <c r="H30"/>
  <c r="F58"/>
  <c r="G36" i="18"/>
  <c r="F74" i="14"/>
  <c r="F124"/>
  <c r="L23" i="10"/>
  <c r="F126" i="14"/>
  <c r="L25" i="10"/>
  <c r="C66" i="14"/>
  <c r="D66"/>
  <c r="C26"/>
  <c r="C79" i="2"/>
  <c r="D59"/>
  <c r="D70" s="1"/>
  <c r="D75" s="1"/>
  <c r="D17" i="19" s="1"/>
  <c r="G48" i="2"/>
  <c r="H57" i="14"/>
  <c r="H53"/>
  <c r="H47"/>
  <c r="H37"/>
  <c r="C34" i="18"/>
  <c r="C74" i="14"/>
  <c r="D74"/>
  <c r="E59" i="2"/>
  <c r="E70" s="1"/>
  <c r="E75" s="1"/>
  <c r="N25" i="10"/>
  <c r="C18"/>
  <c r="C22" s="1"/>
  <c r="C122" i="14"/>
  <c r="I18" i="10"/>
  <c r="I22" s="1"/>
  <c r="D123" i="14" s="1"/>
  <c r="G54"/>
  <c r="F125"/>
  <c r="N24" i="10"/>
  <c r="AD19" i="9"/>
  <c r="AA74"/>
  <c r="G83" i="14" l="1"/>
  <c r="H52" i="18"/>
  <c r="H109" i="14"/>
  <c r="C68"/>
  <c r="C65" i="18"/>
  <c r="C68" s="1"/>
  <c r="E69" i="14"/>
  <c r="H69" s="1"/>
  <c r="G52" i="18"/>
  <c r="G63" i="14"/>
  <c r="H107"/>
  <c r="G109"/>
  <c r="H113"/>
  <c r="H81"/>
  <c r="G113"/>
  <c r="C123"/>
  <c r="D68"/>
  <c r="D65" i="18"/>
  <c r="G21"/>
  <c r="H21"/>
  <c r="H18"/>
  <c r="F34"/>
  <c r="F65" s="1"/>
  <c r="H43" i="19"/>
  <c r="E64" i="14"/>
  <c r="H64" s="1"/>
  <c r="G43" i="19"/>
  <c r="G79" i="2"/>
  <c r="H78"/>
  <c r="C70"/>
  <c r="C75" s="1"/>
  <c r="C17" i="19" s="1"/>
  <c r="H122" i="14"/>
  <c r="D13" i="11"/>
  <c r="G28" i="14"/>
  <c r="G78" i="2"/>
  <c r="C34" i="14"/>
  <c r="E50"/>
  <c r="H79" i="2"/>
  <c r="H118" i="14"/>
  <c r="F18" i="11"/>
  <c r="G118" i="14"/>
  <c r="G90"/>
  <c r="H90"/>
  <c r="D71"/>
  <c r="C71"/>
  <c r="D18" i="11"/>
  <c r="Q75" i="9"/>
  <c r="M75"/>
  <c r="U75"/>
  <c r="Y75"/>
  <c r="F7" i="11"/>
  <c r="F50" i="14"/>
  <c r="G7" i="11"/>
  <c r="H26" i="14"/>
  <c r="G125"/>
  <c r="H125"/>
  <c r="N18" i="10"/>
  <c r="L18"/>
  <c r="E82" i="2"/>
  <c r="E88" s="1"/>
  <c r="E33" i="14" s="1"/>
  <c r="E17" i="19"/>
  <c r="E18" i="11"/>
  <c r="D82" i="2"/>
  <c r="D88" s="1"/>
  <c r="D33" i="14" s="1"/>
  <c r="C27"/>
  <c r="C50"/>
  <c r="F66"/>
  <c r="Z75" i="9"/>
  <c r="N75"/>
  <c r="V75"/>
  <c r="R75"/>
  <c r="G126" i="14"/>
  <c r="H126"/>
  <c r="G124"/>
  <c r="H124"/>
  <c r="F59" i="2"/>
  <c r="G18"/>
  <c r="H18"/>
  <c r="G18" i="11"/>
  <c r="G74" i="14"/>
  <c r="H74"/>
  <c r="G58"/>
  <c r="H58"/>
  <c r="G49"/>
  <c r="H49"/>
  <c r="D41"/>
  <c r="D46" s="1"/>
  <c r="G69" l="1"/>
  <c r="G64"/>
  <c r="AC75" i="9"/>
  <c r="AD75"/>
  <c r="D89" i="14"/>
  <c r="D87"/>
  <c r="D68" i="18"/>
  <c r="E13" i="11"/>
  <c r="E8"/>
  <c r="F8"/>
  <c r="F13"/>
  <c r="E10"/>
  <c r="E9"/>
  <c r="E11"/>
  <c r="D72" i="14"/>
  <c r="G18" i="18"/>
  <c r="F68" i="14"/>
  <c r="D88"/>
  <c r="D34"/>
  <c r="F123"/>
  <c r="L22" i="10"/>
  <c r="N22"/>
  <c r="H27" i="14"/>
  <c r="G27"/>
  <c r="F82" i="2"/>
  <c r="G59"/>
  <c r="H59"/>
  <c r="F70"/>
  <c r="D7" i="11"/>
  <c r="C32" i="14"/>
  <c r="C41" s="1"/>
  <c r="C46" s="1"/>
  <c r="E34"/>
  <c r="G50"/>
  <c r="H50"/>
  <c r="E41"/>
  <c r="E46" s="1"/>
  <c r="F68" i="18" l="1"/>
  <c r="F71" i="14"/>
  <c r="E89"/>
  <c r="E87"/>
  <c r="D10" i="11"/>
  <c r="C89" i="14"/>
  <c r="F11" i="11"/>
  <c r="F10"/>
  <c r="F9"/>
  <c r="G34" i="18"/>
  <c r="H34"/>
  <c r="E68" i="14"/>
  <c r="C87"/>
  <c r="C88"/>
  <c r="D9" i="11"/>
  <c r="D11"/>
  <c r="G70" i="14"/>
  <c r="H70"/>
  <c r="F88" i="2"/>
  <c r="G82"/>
  <c r="H82"/>
  <c r="E88" i="14"/>
  <c r="G70" i="2"/>
  <c r="F75"/>
  <c r="F17" i="19" s="1"/>
  <c r="H70" i="2"/>
  <c r="F41" i="14"/>
  <c r="H41" s="1"/>
  <c r="G32"/>
  <c r="H32"/>
  <c r="G123"/>
  <c r="H123"/>
  <c r="E71" l="1"/>
  <c r="H71" s="1"/>
  <c r="G71"/>
  <c r="F72"/>
  <c r="H68"/>
  <c r="H66"/>
  <c r="G66"/>
  <c r="G68"/>
  <c r="H75" i="2"/>
  <c r="G75"/>
  <c r="G41" i="14"/>
  <c r="F46"/>
  <c r="F33"/>
  <c r="H88" i="2"/>
  <c r="G88"/>
  <c r="E72" i="14" l="1"/>
  <c r="G72" s="1"/>
  <c r="F89"/>
  <c r="F87"/>
  <c r="H87" s="1"/>
  <c r="G8" i="11"/>
  <c r="G13"/>
  <c r="G10"/>
  <c r="G9"/>
  <c r="G11"/>
  <c r="F34" i="14"/>
  <c r="G33"/>
  <c r="H33"/>
  <c r="F88"/>
  <c r="H46"/>
  <c r="G46"/>
  <c r="H72" l="1"/>
  <c r="G87"/>
  <c r="H89"/>
  <c r="G89"/>
  <c r="H88"/>
  <c r="G88"/>
  <c r="G34"/>
  <c r="H34"/>
  <c r="C72"/>
  <c r="F10" i="23"/>
  <c r="G10"/>
  <c r="D6"/>
  <c r="G6" s="1"/>
  <c r="F6" l="1"/>
</calcChain>
</file>

<file path=xl/sharedStrings.xml><?xml version="1.0" encoding="utf-8"?>
<sst xmlns="http://schemas.openxmlformats.org/spreadsheetml/2006/main" count="1308" uniqueCount="696">
  <si>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</si>
  <si>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</si>
  <si>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</si>
  <si>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</si>
  <si>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</si>
  <si>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</si>
  <si>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</si>
  <si>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</si>
  <si>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</si>
  <si>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</si>
  <si>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</si>
  <si>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Місцезнаходження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</si>
  <si>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</si>
  <si>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</si>
  <si>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</si>
  <si>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</si>
  <si>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</si>
  <si>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</si>
  <si>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</si>
  <si>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</si>
  <si>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</si>
  <si>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</si>
  <si>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</si>
  <si>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</si>
  <si>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</si>
  <si>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</si>
  <si>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</si>
  <si>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</si>
  <si>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</si>
  <si>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</si>
  <si>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</si>
  <si>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</si>
  <si>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</si>
  <si>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</si>
  <si>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</si>
  <si>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</si>
  <si>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</si>
  <si>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</si>
  <si>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</si>
  <si>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</si>
  <si>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</si>
  <si>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</si>
  <si>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</si>
  <si>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</si>
  <si>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</si>
  <si>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</si>
  <si>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</si>
  <si>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</si>
  <si>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</si>
  <si>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</si>
  <si>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</si>
  <si>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</si>
  <si>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</si>
  <si>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</si>
  <si>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</si>
  <si>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</si>
  <si>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</si>
  <si>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</si>
  <si>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</si>
  <si>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</si>
  <si>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</si>
  <si>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</si>
  <si>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</si>
  <si>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</si>
  <si>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</si>
  <si>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</si>
  <si>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</si>
  <si>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</si>
  <si>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</si>
  <si>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</si>
  <si>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</si>
  <si>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</si>
  <si>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</si>
  <si>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інші платежі (розшифрувати)</t>
  </si>
  <si>
    <t>Дата видачі / погашення (графік)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</si>
  <si>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</si>
  <si>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</si>
  <si>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</si>
  <si>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 xml:space="preserve">         (ініціали, прізвище)    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</si>
  <si>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</si>
  <si>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</si>
  <si>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</si>
  <si>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</si>
  <si>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</si>
  <si>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інші адміністративні витрати (розшифрувати)</t>
  </si>
  <si>
    <t>Фінансові витрати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</si>
  <si>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</si>
  <si>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</si>
  <si>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</si>
  <si>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</si>
  <si>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(розшифрувати)</t>
  </si>
  <si>
    <t>інші витрати на збут (розшифрувати)</t>
  </si>
  <si>
    <t>Найменування  банку</t>
  </si>
  <si>
    <t>Інші джерела (розшифрувати)</t>
  </si>
  <si>
    <t>(ініціали, прізвище)</t>
  </si>
  <si>
    <t>за КОАТУУ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</si>
  <si>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</si>
  <si>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</si>
  <si>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</si>
  <si>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</si>
  <si>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(найменування підприємства)</t>
  </si>
  <si>
    <t>Рік</t>
  </si>
  <si>
    <t>Витрати на збут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</si>
  <si>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</si>
  <si>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</si>
  <si>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</si>
  <si>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</si>
  <si>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</si>
  <si>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</si>
  <si>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</si>
  <si>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</si>
  <si>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</si>
  <si>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</si>
  <si>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</si>
  <si>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</si>
  <si>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</si>
  <si>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</si>
  <si>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</si>
  <si>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</si>
  <si>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</si>
  <si>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</si>
  <si>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</si>
  <si>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</si>
  <si>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</si>
  <si>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</si>
  <si>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</si>
  <si>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</si>
  <si>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</si>
  <si>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</si>
  <si>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</si>
  <si>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</si>
  <si>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 xml:space="preserve">IV. Капітальні інвестиції </t>
  </si>
  <si>
    <t>V. Коефіцієнтний аналіз</t>
  </si>
  <si>
    <t>курсові різниці</t>
  </si>
  <si>
    <t>4010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</si>
  <si>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</si>
  <si>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</si>
  <si>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</si>
  <si>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</si>
  <si>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Елементи операційних витрат</t>
  </si>
  <si>
    <t>Факт наростаючим підсумком з початку року</t>
  </si>
  <si>
    <t>ЗВІТ</t>
  </si>
  <si>
    <t>__________________________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</si>
  <si>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</si>
  <si>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</si>
  <si>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план</t>
  </si>
  <si>
    <t>факт</t>
  </si>
  <si>
    <t>Найменування об’єкта</t>
  </si>
  <si>
    <t>інші операційні витрати (розшифрувати)</t>
  </si>
  <si>
    <t>Неконтрольована частка</t>
  </si>
  <si>
    <t xml:space="preserve">план </t>
  </si>
  <si>
    <t>Валовий прибуток/збиток</t>
  </si>
  <si>
    <t>Усього активи</t>
  </si>
  <si>
    <t>Усього зобов'язання і забезпечення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</si>
  <si>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</si>
  <si>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</si>
  <si>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</si>
  <si>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</si>
  <si>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</si>
  <si>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</si>
  <si>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Найменування показника</t>
  </si>
  <si>
    <t>Відхилення,  +/–</t>
  </si>
  <si>
    <t>Виконання, %</t>
  </si>
  <si>
    <t>адміністративно-управлінський персонал</t>
  </si>
  <si>
    <t>директор</t>
  </si>
  <si>
    <t>працівники</t>
  </si>
  <si>
    <t>__________________________________________________</t>
  </si>
  <si>
    <t>освоєння капітальних вкладень</t>
  </si>
  <si>
    <t>власні кошти</t>
  </si>
  <si>
    <t>кредитні кошти</t>
  </si>
  <si>
    <t>інші джерела (зазначити джерело)</t>
  </si>
  <si>
    <t>фінансування капітальних інвестицій (оплата грошовими коштами), усього</t>
  </si>
  <si>
    <t xml:space="preserve">у тому числі </t>
  </si>
  <si>
    <t>Власні кошти (розшифрувати)</t>
  </si>
  <si>
    <t xml:space="preserve">Довгострокові зобов'язання, усього </t>
  </si>
  <si>
    <t>Короткострокові зобов'язання, усього</t>
  </si>
  <si>
    <t>Інші фінансові зобов'язання, усього</t>
  </si>
  <si>
    <t>кількість продукції/             наданих послуг, одиниця виміру</t>
  </si>
  <si>
    <t>Примітки</t>
  </si>
  <si>
    <t xml:space="preserve">      Загальна інформація про підприємство (резюме)</t>
  </si>
  <si>
    <t xml:space="preserve">                   (підпис)</t>
  </si>
  <si>
    <t xml:space="preserve">(ініціали, прізвище)    </t>
  </si>
  <si>
    <t>Ковенанти/обмежувальні коефіцієнти</t>
  </si>
  <si>
    <t xml:space="preserve">Найменування об’єкта 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</si>
  <si>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</si>
  <si>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Рік початку        і закінчення будівництва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</si>
  <si>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</si>
  <si>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</si>
  <si>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</si>
  <si>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</si>
  <si>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</si>
  <si>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</si>
  <si>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>Мета використання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</si>
  <si>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</si>
  <si>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(    )</t>
  </si>
  <si>
    <t>зміна ціни одиниці  (вартості продукції/     наданих послуг)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</si>
  <si>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</si>
  <si>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</si>
  <si>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</si>
  <si>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</si>
  <si>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Капітальні інвестиції, усього, у тому числі:</t>
  </si>
  <si>
    <t>Джерела капітальних інвестицій, усього, у тому числі:</t>
  </si>
  <si>
    <t>4000/1</t>
  </si>
  <si>
    <t>4000/2</t>
  </si>
  <si>
    <t>4000/3</t>
  </si>
  <si>
    <t>4000/4</t>
  </si>
  <si>
    <t>Середньомісячні витрати на оплату праці одного працівника (гривень),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</si>
  <si>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</si>
  <si>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</si>
  <si>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</si>
  <si>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</si>
  <si>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</si>
  <si>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</si>
  <si>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операційні доходи (розшифрувати)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</si>
  <si>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</si>
  <si>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</si>
  <si>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</si>
  <si>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 xml:space="preserve">Надходження грошових коштів від операційної діяльності </t>
  </si>
  <si>
    <t>Надходження авансів від покупців і замовників</t>
  </si>
  <si>
    <t xml:space="preserve">Надходження грошових коштів від інвестиційної діяльності 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</si>
  <si>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</si>
  <si>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</si>
  <si>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</si>
  <si>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</si>
  <si>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</si>
  <si>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Повернення коштів до бюджету</t>
  </si>
  <si>
    <t>Видатки грошових коштів від операційної діяльності</t>
  </si>
  <si>
    <t xml:space="preserve">Видатки грошових коштів від інвестиційної діяльності </t>
  </si>
  <si>
    <t xml:space="preserve">Видатки грошових коштів від фінансової діяльності </t>
  </si>
  <si>
    <t xml:space="preserve">      1. Дані про підприємство, персонал та витрати на оплату праці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</si>
  <si>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</si>
  <si>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</si>
  <si>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</si>
  <si>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</si>
  <si>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Зобов’язання з податків, зборів та інших обов’язкових платежів, у тому числі:</t>
  </si>
  <si>
    <t>Виручка від реалізації фінансових інвестицій</t>
  </si>
  <si>
    <t xml:space="preserve">Виручка від реалізації необоротних активів 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</si>
  <si>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</si>
  <si>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</si>
  <si>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</si>
  <si>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</si>
  <si>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</si>
  <si>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</si>
  <si>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</si>
  <si>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</si>
  <si>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</si>
  <si>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</si>
  <si>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Чистий рух коштів від фінансової діяльності</t>
  </si>
  <si>
    <t>IІІ. Рух грошових коштів</t>
  </si>
  <si>
    <t>ІV. Капітальні інвестиції</t>
  </si>
  <si>
    <t>VI. Звіт про фінансовий стан</t>
  </si>
  <si>
    <t>VІI. Кредитна політика</t>
  </si>
  <si>
    <t>7000</t>
  </si>
  <si>
    <t>7010</t>
  </si>
  <si>
    <t>7001</t>
  </si>
  <si>
    <t>7002</t>
  </si>
  <si>
    <t>7003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</si>
  <si>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</si>
  <si>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</si>
  <si>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</si>
  <si>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</si>
  <si>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</si>
  <si>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</si>
  <si>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</si>
  <si>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</si>
  <si>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</si>
  <si>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</si>
  <si>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</si>
  <si>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</si>
  <si>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</si>
  <si>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</si>
  <si>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</si>
  <si>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</si>
  <si>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</si>
  <si>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</si>
  <si>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Зменшення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</si>
  <si>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</si>
  <si>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</si>
  <si>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</si>
  <si>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</si>
  <si>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</si>
  <si>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</si>
  <si>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</si>
  <si>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</si>
  <si>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</si>
  <si>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</si>
  <si>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</si>
  <si>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</si>
  <si>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</si>
  <si>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Дата
початку
оренди</t>
  </si>
  <si>
    <t>Документ, яким затверджений титул будови,
із зазначенням органу, який його погодив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</si>
  <si>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</si>
  <si>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</si>
  <si>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</si>
  <si>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</si>
  <si>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</si>
  <si>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інші податки та збори (розшифрувати)</t>
  </si>
  <si>
    <t>земельний податок</t>
  </si>
  <si>
    <t>орендна плата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</si>
  <si>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</si>
  <si>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</si>
  <si>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</si>
  <si>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</si>
  <si>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рентна плата за користування надрами</t>
  </si>
  <si>
    <t>залучені кредитні кошти</t>
  </si>
  <si>
    <t>бюджетне фінансування</t>
  </si>
  <si>
    <t>інші джерела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</si>
  <si>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</si>
  <si>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</si>
  <si>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</si>
  <si>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</si>
  <si>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</si>
  <si>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</si>
  <si>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</si>
  <si>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</si>
  <si>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</si>
  <si>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Цільове фінансування 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</si>
  <si>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</si>
  <si>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</si>
  <si>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</si>
  <si>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</si>
  <si>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</si>
  <si>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
у тому числі:</t>
  </si>
  <si>
    <t>Витрати на оплату праці,
тис. грн, у тому числі:</t>
  </si>
  <si>
    <t xml:space="preserve">У разі збільшення витрат на оплату праці у звітному періоді порівняно із запланованими та фактичними витратами відповідного періоду минулого року обов'язково надаються обґрунтування. 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</si>
  <si>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</si>
  <si>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</si>
  <si>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</si>
  <si>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</si>
  <si>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>тис. грн (без ПДВ)</t>
  </si>
  <si>
    <t xml:space="preserve">Прибуток </t>
  </si>
  <si>
    <t>Збиток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</si>
  <si>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</si>
  <si>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</si>
  <si>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</si>
  <si>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</si>
  <si>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{Додаток 3 в редакції Наказу Міністерства економічного розвитку і торгівлі № 1394 від 03.11.2015}</t>
  </si>
  <si>
    <t>(тис.грн.)</t>
  </si>
  <si>
    <t>у тому числі державні гранти і субсидії</t>
  </si>
  <si>
    <t>у тому числі фінансові запозичення</t>
  </si>
  <si>
    <t>Усього пасиви</t>
  </si>
  <si>
    <t>Контроль</t>
  </si>
  <si>
    <t xml:space="preserve">Факт наростаючим підсумком
з початку року 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</si>
  <si>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</si>
  <si>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</si>
  <si>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>Надходження коштів з міського бюджету</t>
  </si>
  <si>
    <t>Поповнення статуного капіталу підприємства</t>
  </si>
  <si>
    <t>Направлення коштів на:</t>
  </si>
  <si>
    <t>придбання та оновлення необоротних активів (розшифрувати)</t>
  </si>
  <si>
    <t>поповнення обігових коштів (розшифрувати)</t>
  </si>
  <si>
    <t xml:space="preserve">Усього виплат </t>
  </si>
  <si>
    <t>гроші та їх еквіваленти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</si>
  <si>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</si>
  <si>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</si>
  <si>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</si>
  <si>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8. Капітальне будівництво (рядок 4010 таблиці 4)</t>
  </si>
  <si>
    <t>Таблиця 1</t>
  </si>
  <si>
    <t>Таблиця 2</t>
  </si>
  <si>
    <t>Таблиця 3</t>
  </si>
  <si>
    <t>Таблиця 4</t>
  </si>
  <si>
    <t>Таблиця 5</t>
  </si>
  <si>
    <t>Таблиця 6</t>
  </si>
  <si>
    <t>Продовження таблиці 6</t>
  </si>
  <si>
    <t>Таблиця 7</t>
  </si>
  <si>
    <t>(тис.грн)</t>
  </si>
  <si>
    <t>Адміністративні витрати</t>
  </si>
  <si>
    <t>Інші операційні доходи</t>
  </si>
  <si>
    <t>Інші доходи</t>
  </si>
  <si>
    <t>Інші витрати</t>
  </si>
  <si>
    <t xml:space="preserve">Нараховані до сплати податки, збори та інші обов'язкові платежі </t>
  </si>
  <si>
    <t>Нараховані до сплати податки та збори до Державного бюджету України (податкові платежі), усього, у тому числі:</t>
  </si>
  <si>
    <t>Нараховані до сплати податки та збори до місцевих бюджетів (податкові платежі)</t>
  </si>
  <si>
    <t>Інші податки, збори та платежі на користь держави</t>
  </si>
  <si>
    <t>Директор КП</t>
  </si>
  <si>
    <t>1048/1</t>
  </si>
  <si>
    <t xml:space="preserve"> (посада)</t>
  </si>
  <si>
    <t xml:space="preserve"> </t>
  </si>
  <si>
    <t>виконання, 
%</t>
  </si>
  <si>
    <t>Нараховані до сплати податки та збори до Державного бюджету України (податкові платежі)</t>
  </si>
  <si>
    <t>військовий збір</t>
  </si>
  <si>
    <t xml:space="preserve"> (ініціали, прізвище)    </t>
  </si>
  <si>
    <t xml:space="preserve"> (підпис)</t>
  </si>
  <si>
    <t>Нараховані до сплати податки та збори до місцевих бюджетів (податкові платежі), усього, у тому числі:</t>
  </si>
  <si>
    <t>тис.грн</t>
  </si>
  <si>
    <t>Надходженнґ від отримання субсидій, дотацій</t>
  </si>
  <si>
    <t>Надходження від відсотків за залишками коштів на поточних рахунках</t>
  </si>
  <si>
    <t>Надходженнґ від повернення авансів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</si>
  <si>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</si>
  <si>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</si>
  <si>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</si>
  <si>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</si>
  <si>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</si>
  <si>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</si>
  <si>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</si>
  <si>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</si>
  <si>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</si>
  <si>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t>_________________________</t>
  </si>
  <si>
    <t>капітальне будівництво (розшифрувати)</t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</si>
  <si>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</si>
  <si>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тис.грн (без ПДВ)</t>
  </si>
  <si>
    <t>________________________________</t>
  </si>
  <si>
    <t xml:space="preserve">Факт наростаючим підсумком 
з початку року 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</si>
  <si>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</si>
  <si>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</si>
  <si>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</si>
  <si>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</si>
  <si>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
працівників, зовнішніх сумісників та працівників,
що працюють за цивільно-правовими договорами)</t>
    </r>
    <r>
      <rPr>
        <b/>
        <sz val="16"/>
        <rFont val="Times New Roman"/>
        <family val="1"/>
        <charset val="204"/>
      </rPr>
      <t>,
у тому числі:</t>
    </r>
  </si>
  <si>
    <t>Середньомісячні витрати на оплату праці 
одного працівника (грн), усього,
у тому числі:</t>
  </si>
  <si>
    <t>Найменування видів діяльності</t>
  </si>
  <si>
    <r>
      <t>у тому числі:</t>
    </r>
    <r>
      <rPr>
        <i/>
        <sz val="16"/>
        <rFont val="Times New Roman"/>
        <family val="1"/>
        <charset val="204"/>
      </rPr>
      <t xml:space="preserve"> </t>
    </r>
  </si>
  <si>
    <t>IV. Розподіл коштів, отриманих з  бюджету на поповнення статутного капіталу</t>
  </si>
  <si>
    <t xml:space="preserve">Факт наростаючим підсумком </t>
  </si>
  <si>
    <t>Собівартість реалізованої продукції (товарів, робіт, послуг)
Інші витрати, всього, у тому числі:</t>
  </si>
  <si>
    <t>Інші адміністративні витрати, усього, у тому числі:</t>
  </si>
  <si>
    <t>Інші витрати на збут, усього, у тому числі:</t>
  </si>
  <si>
    <t>Інші операційні витрати,  усього, у тому числі:</t>
  </si>
  <si>
    <t>Відхилення,
(%)</t>
  </si>
  <si>
    <t>відхилення (+,-),</t>
  </si>
  <si>
    <t>Надходження грошових коштів від операційної діяльності</t>
  </si>
  <si>
    <t>Цільове фінансуванн, усього, у тому числі:</t>
  </si>
  <si>
    <t>Інші надходження, усього, у тому числі:</t>
  </si>
  <si>
    <t>Інші платежі, усього, у тому числі:</t>
  </si>
  <si>
    <t>капітальне будівництво, усього, у тому числі:</t>
  </si>
  <si>
    <t>придбання (створення) нематеріальних активів,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</si>
  <si>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</si>
  <si>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</si>
  <si>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>Інші витрати, у сього, у тому числі: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</si>
  <si>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</si>
  <si>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</si>
  <si>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поповнення обігових коштів підприємства</t>
  </si>
  <si>
    <t xml:space="preserve">Усього нарахованих виплат </t>
  </si>
  <si>
    <t>Інші цілі, усього, у тому числі:</t>
  </si>
  <si>
    <t>Інші фонди, усього, у тому числі:</t>
  </si>
  <si>
    <t>Нараховані до сплати податки, збори та інші обов'язкові платежі</t>
  </si>
  <si>
    <t>інші податки та збори, усього, у тому числі:</t>
  </si>
  <si>
    <t>Нараховані до сплати інші податки, збори та платежі, усього, у тому числі:</t>
  </si>
  <si>
    <t>Нараховані до сплати інші податки, збори та платежі</t>
  </si>
  <si>
    <t>інші податки, збори та платежі, усього, у тому числі:</t>
  </si>
  <si>
    <t>Погашення податкового боргу</t>
  </si>
  <si>
    <t>інші (штрафи, пені, неустойки),  усього, у тому числі:</t>
  </si>
  <si>
    <t>комунальними підприємствами, що є власністю Вінницької міської об'єднаної територіальної громади до бюджету Вінницької міської ОТГ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</si>
  <si>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</si>
  <si>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єдиний внесок на загальнообов'язкове державне соціальне страхування</t>
  </si>
  <si>
    <t>Розшифровка до Таблиці 1 "Формування фінансових результатів"</t>
  </si>
  <si>
    <t>Розшифровка до Таблиці 2 "Розрахунки з бюджетом"</t>
  </si>
  <si>
    <t>Розшифровка до Таблиці 3 "Рух грошових коштів (за прямим методом)"</t>
  </si>
  <si>
    <t xml:space="preserve">Розшифровка до Таблиці 4 "Капітальні інвестиції" </t>
  </si>
  <si>
    <t>Розшифровка до Таблиці 7 "Розподіл коштів, отриманих з  бюджету на поповнення Статутного капіталу"</t>
  </si>
  <si>
    <r>
      <t xml:space="preserve">Орган державного управління  </t>
    </r>
    <r>
      <rPr>
        <b/>
        <i/>
        <sz val="16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</si>
  <si>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indexed="8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indexed="8"/>
        <rFont val="Times New Roman"/>
        <family val="1"/>
        <charset val="204"/>
      </rPr>
      <t>, у тому числі:</t>
    </r>
  </si>
  <si>
    <r>
      <t>придбання (виготовлення)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</si>
  <si>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t>придбання (виготовлення) основних засобів,  усього, у тому числі:</t>
  </si>
  <si>
    <t>Одиниця виміру</t>
  </si>
  <si>
    <t>відхилення,
(%)</t>
  </si>
  <si>
    <t>відхилення,  +/–
(факт звітного періоду /
план звітного періоду)</t>
  </si>
  <si>
    <t>виконання, %
(факт звітного періоду /
план звітного періоду)</t>
  </si>
  <si>
    <t xml:space="preserve">минулий 
2019 рік </t>
  </si>
  <si>
    <t>Комунальне підприємство "Міський лікувально-діагностичний центр"</t>
  </si>
  <si>
    <t xml:space="preserve">Комунальне підприємство </t>
  </si>
  <si>
    <t>м. Вінниця</t>
  </si>
  <si>
    <t>Департамент охорони здоров'я Вінницької міської ради</t>
  </si>
  <si>
    <t>Охорона здоров'я</t>
  </si>
  <si>
    <t>Загальна медична практика</t>
  </si>
  <si>
    <t>тис. грн.</t>
  </si>
  <si>
    <t>Комунальне підприємство</t>
  </si>
  <si>
    <t>вул. Київська буд.68, м. Вінниця</t>
  </si>
  <si>
    <t>(0432) 60-52-25</t>
  </si>
  <si>
    <t>Фостаковський Дмитро Стефанович</t>
  </si>
  <si>
    <t>0510100000</t>
  </si>
  <si>
    <t>86.21</t>
  </si>
  <si>
    <t>ПРО ВИКОНАННЯ ПОКАЗНИКІВ ФІНАНСОВОГО ПЛАНУ  КОМУНАЛЬНОГО ПІДПРИЄМСТВА "МІСЬКИЙ ЛІКУВАЛЬНО-ДІАГНОСТИЧНИЙ ЦЕНТР"</t>
  </si>
  <si>
    <t>Д. С. Фостаковський</t>
  </si>
  <si>
    <t xml:space="preserve"> Д. С. Фостаковський</t>
  </si>
  <si>
    <t xml:space="preserve">  (ініціали, прізвище)    </t>
  </si>
  <si>
    <t>витрати на страхування медичних працівників</t>
  </si>
  <si>
    <t>витрати на водопостачання та водовідведення</t>
  </si>
  <si>
    <t>витрати на вимірювання зони зовнішнього опромінювання медичних працівників</t>
  </si>
  <si>
    <t xml:space="preserve">витрати на охорону </t>
  </si>
  <si>
    <t>витрати на земельний податок</t>
  </si>
  <si>
    <t>витрати на дератизацію та дезинсекцію</t>
  </si>
  <si>
    <t>витрати на послуги з оцінки майна</t>
  </si>
  <si>
    <t>витрати на послуги зв'язку, інтернет резервований</t>
  </si>
  <si>
    <t>витрати на програмне забезпечення</t>
  </si>
  <si>
    <t>витрати по впровадженню системи відеоспостереження та контролю</t>
  </si>
  <si>
    <t>витрати на підключення до МІС "Доктор Елекс"</t>
  </si>
  <si>
    <t>витрати на охорону праці, техніку безпеки</t>
  </si>
  <si>
    <t>витрати на послугу по знесенню дерев</t>
  </si>
  <si>
    <t>витрати на оплату за розрахунково-касове обслуговування</t>
  </si>
  <si>
    <t>витрати на вивіз сміття</t>
  </si>
  <si>
    <t>витрати на охорону приміщення</t>
  </si>
  <si>
    <t>витрати на інкасацію Ощадбанк</t>
  </si>
  <si>
    <t>витрати на списання матеріалів</t>
  </si>
  <si>
    <t>витрати на пожежне спостереження</t>
  </si>
  <si>
    <t>витрати на періодику</t>
  </si>
  <si>
    <t>витрати на роботи з ресертифікації систем управління якістю</t>
  </si>
  <si>
    <t>витрати на публікацію інформаційних матеріалів</t>
  </si>
  <si>
    <t>коригування ПДВ і податку на прибуток</t>
  </si>
  <si>
    <t>витрати матеріалів на спільну діяльність</t>
  </si>
  <si>
    <t>витрати на новорічні подарунки працівникам</t>
  </si>
  <si>
    <t>витрати на паливно-мастильні матеріали для орендованого автомобіля</t>
  </si>
  <si>
    <t>дохід від реалізації шприців, б/у дзеркал</t>
  </si>
  <si>
    <t>дохід від безоплатно отриманих оборотних активів</t>
  </si>
  <si>
    <t>доходи від оренди майна</t>
  </si>
  <si>
    <t>комісія за договором фінансового лізингу</t>
  </si>
  <si>
    <t>_ Д. С. Фостаковський_</t>
  </si>
  <si>
    <t>фінансування для надання матеріального забезпечення з Вінницьке відділення Управління виконавчої дирекції Фонду соціального страхування України у Вінницькій області</t>
  </si>
  <si>
    <t>надходження від оренди майна</t>
  </si>
  <si>
    <t>надходження від реалізації б/у шприців, дзеркал</t>
  </si>
  <si>
    <t>надходження від спільної діяльності</t>
  </si>
  <si>
    <t>витрати на відрядження</t>
  </si>
  <si>
    <t>профспілкові внески</t>
  </si>
  <si>
    <t>за розрахунково-касове обслуговування</t>
  </si>
  <si>
    <t>витрати за виконавчими листами</t>
  </si>
  <si>
    <t>комп'ютерний комплекс (16 шт.)</t>
  </si>
  <si>
    <t>авторефкератометр HRK-9000A</t>
  </si>
  <si>
    <t>проектор знаків НСР-7000</t>
  </si>
  <si>
    <t>офтальмоскоп</t>
  </si>
  <si>
    <t>набір офтальмологічний пробних окулярних лінз (комплект на 266 лінз)</t>
  </si>
  <si>
    <t>комутатори з портами</t>
  </si>
  <si>
    <t>багатофункціональний друкуючий пристрій</t>
  </si>
  <si>
    <t>плита едектрична</t>
  </si>
  <si>
    <t>шафа телекомунікаційна</t>
  </si>
  <si>
    <t>моноблок</t>
  </si>
  <si>
    <t>електрокардіограф</t>
  </si>
  <si>
    <t>відеоендоскопічна система HD-500</t>
  </si>
  <si>
    <t>відеогастроскоп EG-500</t>
  </si>
  <si>
    <t>відеоколоноскоп EC-500T</t>
  </si>
  <si>
    <t>мікропроцесорний електрохірургічний коагулятор</t>
  </si>
  <si>
    <t>петля поліпектомічна, симетрична з поскими боками</t>
  </si>
  <si>
    <t>петля поліпектомічна</t>
  </si>
  <si>
    <t>щипці для гарячої біопсії</t>
  </si>
  <si>
    <t>захват для видалення чужорідних тіл</t>
  </si>
  <si>
    <t>столи, стільці, шафи,ваги, жалюзі та інше</t>
  </si>
  <si>
    <t>програмний продукт UA-Бюджет комплексний облік для бюджетних установ</t>
  </si>
  <si>
    <t>реконструкція частини приміщень  на четвертому поверсі будівлі КП "МЛДЦ" по вул. Київській,68 в м. Вінниці</t>
  </si>
  <si>
    <t>дообладнання автомобіля меддопомога-В марки Mercedes-Benz</t>
  </si>
  <si>
    <t>капітальний ремонт частини приміщень  3- го поверху МЛДЦ по вул. Київській, 68</t>
  </si>
  <si>
    <t>виготовлення проектно-кошторисної документації на ремонт частини приміщень 3-го поверху будівлі КП "МЛДЦ"</t>
  </si>
  <si>
    <t>відшкодування вартості об'єкта лізингу</t>
  </si>
  <si>
    <t>компютерний комплекс (16 шт)</t>
  </si>
  <si>
    <t>капітальний ремонт частини приміщень  3- го поверху МЛДЦ по вул. Київській,68</t>
  </si>
  <si>
    <t>КП "Міський лікувально-діагностичний центр"</t>
  </si>
  <si>
    <t>надання медичних послуг застрахованим особам СК "Місто" та інших страхових компаній</t>
  </si>
  <si>
    <t>надання медичних послуг</t>
  </si>
  <si>
    <t>ТОВ "Фінансова компанія "Муніципальні платіжні системи"</t>
  </si>
  <si>
    <t>договір фінансового лізингу на транспортний засіб</t>
  </si>
  <si>
    <t>530 тис. грн.</t>
  </si>
  <si>
    <t>комісія 59 тис. грн.</t>
  </si>
  <si>
    <t>з 27.09.2018 до 26.09.2021, щомісяця</t>
  </si>
  <si>
    <t>Автомобіль легковий-спеціалізований   меддопомога-В марки Mercedes-Benz модель Shrinter 515 CDI</t>
  </si>
  <si>
    <t>МКП "Вінницький фонд муніципальних інвестицій"</t>
  </si>
  <si>
    <t>1 809 тис. грн.</t>
  </si>
  <si>
    <t>8 відсотків річних</t>
  </si>
  <si>
    <t>з 22.12.2019 до 21.11.2023, щомісяця</t>
  </si>
  <si>
    <t>Медичне обладнання: відеоендоскопічна система, відеогастроскоп,відеоколоноскоп, мікропроцесорний електрохірургічний коагулятор, поліпектомічна петля 2 шт.,щипці для гарячої біопсії, захват для видалення чужорідних тіл</t>
  </si>
  <si>
    <t>ГАЗ   31105</t>
  </si>
  <si>
    <t>NISSAN TEANA</t>
  </si>
  <si>
    <t>адміністративно-господарські потреби</t>
  </si>
  <si>
    <t>01.08.2017</t>
  </si>
  <si>
    <t>01.03.2019</t>
  </si>
  <si>
    <t>витрати на послуги зі стерилізації інструментів та медичних матеріалів</t>
  </si>
  <si>
    <t>витрати на утилізацію небезпечних відходів</t>
  </si>
  <si>
    <t>витрати на довідник головної медсестри</t>
  </si>
  <si>
    <t>супровід комп. програми та бази Мед. кадри України та "Медична статистика"</t>
  </si>
  <si>
    <t>витрати на послуги з постачання програми для роботи в МЕДОК</t>
  </si>
  <si>
    <t>витрати на реєстрацію патенту</t>
  </si>
  <si>
    <t>Дохід від участі в капіталі (50% прибутку отриманих від спільної діяльності)</t>
  </si>
  <si>
    <t>Втрати від участі в капіталі (від участі в спільній діяльності)</t>
  </si>
  <si>
    <t>стіл офтальмологічний електричний</t>
  </si>
  <si>
    <t>станція паразитологічна ParaSys</t>
  </si>
  <si>
    <t>кондиціонер (3 шт)</t>
  </si>
  <si>
    <t>касета CARESTREAM CR (2 шт)</t>
  </si>
  <si>
    <t>жорсткий диск</t>
  </si>
  <si>
    <t>IP -відеореєстратор</t>
  </si>
  <si>
    <t>система "Лікнет телевью-2е"</t>
  </si>
  <si>
    <t>система "Лікнет телевью-3е"</t>
  </si>
  <si>
    <t>відшкодування пільгових пенсій</t>
  </si>
  <si>
    <r>
      <t xml:space="preserve">Інші фінансові доходи </t>
    </r>
    <r>
      <rPr>
        <i/>
        <sz val="16"/>
        <rFont val="Times New Roman"/>
        <family val="1"/>
        <charset val="204"/>
      </rPr>
      <t>(отримані відсотки банку на депозитному рахунку)</t>
    </r>
  </si>
  <si>
    <t>за 2020 рік</t>
  </si>
  <si>
    <t>Директор КП "МЛДЦ"</t>
  </si>
  <si>
    <t xml:space="preserve">минулий 2019 рік </t>
  </si>
  <si>
    <t xml:space="preserve">поточний 2020 рік </t>
  </si>
  <si>
    <t>Звітний 2020 рік</t>
  </si>
  <si>
    <t xml:space="preserve">поточний 
2020 рік </t>
  </si>
  <si>
    <t>Факт минулого 2019 року</t>
  </si>
  <si>
    <t>План звітного 2020 роук</t>
  </si>
  <si>
    <t>Факт звітного 2020 року</t>
  </si>
  <si>
    <t>План звітного 2020 року</t>
  </si>
  <si>
    <t xml:space="preserve">минулий
 2019 рік </t>
  </si>
  <si>
    <t>минулий 2019 рік</t>
  </si>
  <si>
    <t>поточний 2020 рік</t>
  </si>
  <si>
    <r>
      <t xml:space="preserve">до звіту про виконання показників фінансового плану за 2020 рік 
                                                                                                </t>
    </r>
    <r>
      <rPr>
        <sz val="12"/>
        <rFont val="Times New Roman"/>
        <family val="1"/>
        <charset val="204"/>
      </rPr>
      <t xml:space="preserve"> </t>
    </r>
  </si>
  <si>
    <t xml:space="preserve">Факт
минулого 2019 року
</t>
  </si>
  <si>
    <t>План
звітного 2020 року</t>
  </si>
  <si>
    <t>Факт
звітного 2020 року</t>
  </si>
  <si>
    <t xml:space="preserve">факт 
минулого 2019 року
</t>
  </si>
  <si>
    <t>план
звітного 2020 року</t>
  </si>
  <si>
    <t>факт
звітного 2020 року</t>
  </si>
  <si>
    <t>факт
минулого 2019 року</t>
  </si>
  <si>
    <t>7. Джерела капітальних інвестицій у 2020 році</t>
  </si>
  <si>
    <t>Заборгованість станом на 31.12.2020 року</t>
  </si>
  <si>
    <t>Заборгованість за кредитами станом на 01.01.2020 року</t>
  </si>
  <si>
    <t>Отримано залучених коштів за звітний 2020 рік</t>
  </si>
  <si>
    <t>Повернено залучених коштів за звітний 2020 рік</t>
  </si>
  <si>
    <t>6 відсотків річних</t>
  </si>
  <si>
    <t>2 988 тис. грн.</t>
  </si>
  <si>
    <t>Медичне обладнання: мініцентрифуга-вортекс FV-2400, Мікроспін- 3 шт., мініцентрифуга високо-швидкісна Мікроспін 12, станція для виділення ZiXpress 32, бокс біологічної безпеки БІОБЕЙС, твердотільний термостат К30 з блоком К30В, відсмоктувач  медичний «БІОМЕД», серія RBO – одноканальний мікродозатор, змінний об’єм - 9 шт., бокс ультрафіолетовий для стерильних робіт, система для ампліфікації в реальному часі RotorGeneQMDx 5 канальний</t>
  </si>
  <si>
    <t>з 13.10.2020 до 12.10.2025, щомісяця</t>
  </si>
  <si>
    <t>кредитний договір (договір позики) на медичне обладнання з МКП "Вінницький фонд муніципальних інвестицій"№15-2019 від 22.11.2019</t>
  </si>
  <si>
    <t>кредитний договір (договір позики) на медичне обладнання з МКП "Вінницький фонд муніципальних інвестицій"№12-2020 від 13.10.2020</t>
  </si>
  <si>
    <t>витрати на страхування майна</t>
  </si>
  <si>
    <t>кольпоскоп</t>
  </si>
  <si>
    <t>мініцентрифуга високо-швидкісна</t>
  </si>
  <si>
    <t>станція для виділення ZiXpress 32</t>
  </si>
  <si>
    <t xml:space="preserve">бокс біологічної безпеки </t>
  </si>
  <si>
    <t>твердотільний термостат К30 з блоком К30В</t>
  </si>
  <si>
    <t xml:space="preserve">бокс ультрафіолетовий для стерильних робіт </t>
  </si>
  <si>
    <t>система для ампліфікації в реальному часі RotorGeneQMDx 5 канальний</t>
  </si>
  <si>
    <t>мініцентрифуга-вортекс, 3 шт</t>
  </si>
  <si>
    <t xml:space="preserve">відсмоктувач  медичний «БІОМЕД» </t>
  </si>
  <si>
    <t xml:space="preserve">одноканальний мікродозатор, змінний об’єм, 9 шт. </t>
  </si>
  <si>
    <t>комп'ютерний комплекс 20 шт.</t>
  </si>
  <si>
    <t>кондиціонери 2 шт.</t>
  </si>
  <si>
    <t>багатофункціональний друкуючий пристрій 30 шт.</t>
  </si>
  <si>
    <t>програмне забезпечення Доктор Елекс  (30 ліцензій)</t>
  </si>
  <si>
    <t>система "Лікнет телевью-4е"</t>
  </si>
  <si>
    <t>система "Лікнет лайн-е3"</t>
  </si>
  <si>
    <t>розробка програмного забезпечення Printer</t>
  </si>
  <si>
    <t xml:space="preserve">реконструкція частини приміщень  на четвертому поверсі будівлі КП "МЛДЦ" по вул. Київській,68 в м. Вінниці </t>
  </si>
  <si>
    <t>відновлення працездатностні відеомодуля відеокольпоскопа</t>
  </si>
  <si>
    <t>вогнегасник, 10 шт</t>
  </si>
  <si>
    <t>інвертор</t>
  </si>
  <si>
    <t>кушетка процедурна</t>
  </si>
  <si>
    <t>одноканальний мікродозатор, 2 шт</t>
  </si>
  <si>
    <t>термометр безконтактний,10 шт.</t>
  </si>
  <si>
    <t>пральна машина</t>
  </si>
  <si>
    <t>центрифуга лабораторна</t>
  </si>
  <si>
    <t>двері протипожежні</t>
  </si>
  <si>
    <t>датчик лінійний</t>
  </si>
  <si>
    <t xml:space="preserve">кондиціонер (2 шт) </t>
  </si>
  <si>
    <t>загорожувальна стійка рецепції</t>
  </si>
  <si>
    <t>водонагрівач,3 шт.</t>
  </si>
  <si>
    <t>кулер 2 шт.</t>
  </si>
  <si>
    <t>стійка дезінфекційна, 2 шт.</t>
  </si>
  <si>
    <t>принтер 2 шт.</t>
  </si>
  <si>
    <t>крісло, 13 шт</t>
  </si>
  <si>
    <t>картридж 3 шт.</t>
  </si>
  <si>
    <t>дозатор механічний 9 шт.</t>
  </si>
  <si>
    <t xml:space="preserve">одноканальний мікродозатор, змінний об’єм, 11 шт. </t>
  </si>
  <si>
    <t>фотокаталітичний знезаражувач, 5 шт.</t>
  </si>
  <si>
    <t>холодильник 4 шт.</t>
  </si>
  <si>
    <t>загороджувальна стійка рецепції</t>
  </si>
  <si>
    <t>холодильник, 4 шт.</t>
  </si>
  <si>
    <t>картридж, 3 шт.</t>
  </si>
  <si>
    <t>принтер, 2 шт.</t>
  </si>
  <si>
    <t>водонагрівач, 3 шт.</t>
  </si>
  <si>
    <t>вогнегасник, 10 шт.</t>
  </si>
  <si>
    <t>крісло, 13 шт.</t>
  </si>
  <si>
    <t>кулер, 2 шт.</t>
  </si>
  <si>
    <t xml:space="preserve">одноканальний мікродозатор, 2 шт. </t>
  </si>
  <si>
    <t>термометр безконтактний, 10 шт.</t>
  </si>
  <si>
    <t>дозатор механічний, 9 шт.</t>
  </si>
  <si>
    <t>програмне забезпечення Доктор Елекс (30 ліцензій)</t>
  </si>
  <si>
    <t>відновлення працездатності відеомодуля відеокольпоскопа</t>
  </si>
  <si>
    <t>реконструкція частини приміщень  на четвертому поверсі будівлі КП "МЛДЦ" по вул. Київській,68 в м. Вінниці (кошти бюджету ВМОТГ)</t>
  </si>
  <si>
    <t>електроавтомобіль легковий RENAULT</t>
  </si>
  <si>
    <t>витрати на інформаційні послуги через телефону довідку</t>
  </si>
  <si>
    <t>витрати на право користування програмою Е-тендер</t>
  </si>
  <si>
    <t>витрати на послуги БТІ з внесення змін до інвентарної карти будівлі</t>
  </si>
  <si>
    <t>реалізація матеріалів та послуг для спільної діяльності</t>
  </si>
  <si>
    <t>витрати на підписку газет</t>
  </si>
  <si>
    <t>кредитний договір №12-2020 (договір позики) на медичне обладнання</t>
  </si>
  <si>
    <t>кредитний договір №15-2019 (договір позики) на медичне обладнання</t>
  </si>
  <si>
    <t>відсотки за кредитним договором  №12-2020 від 13.10.2020 р.</t>
  </si>
  <si>
    <t>відсотки за кредитним договором №15-2019</t>
  </si>
  <si>
    <t xml:space="preserve">витрати на послуги з перекладу </t>
  </si>
  <si>
    <t xml:space="preserve">витрати на обстеження працівників </t>
  </si>
  <si>
    <t>витрати на пільгові пенсії</t>
  </si>
  <si>
    <t>витрати на підвищення кваліфікації лікарів</t>
  </si>
  <si>
    <r>
      <t>Інші надходження (відсотки банку за депозитним рахунком)</t>
    </r>
    <r>
      <rPr>
        <i/>
        <sz val="16"/>
        <rFont val="Times New Roman"/>
        <family val="1"/>
        <charset val="204"/>
      </rPr>
      <t xml:space="preserve"> </t>
    </r>
  </si>
  <si>
    <t>нетипові операційні витрати (списання питної води, стаканчиків, миючих засобів, пакетів для сміття)</t>
  </si>
  <si>
    <t>інші доходи (дохід від безоплатно одержаних основних засобів в частині амортизаційних відрахувань)</t>
  </si>
  <si>
    <t>витрати на оренду основних засобів</t>
  </si>
  <si>
    <t>дохід від річного перерахунку податку на додану вартість (ПДВ)</t>
  </si>
  <si>
    <t>безоплатна передача автомобіля КНП "Вінницька міська клінична лікарня №3"</t>
  </si>
  <si>
    <t>витрати на запасні частини для орендованого автомобільного транспорту</t>
  </si>
  <si>
    <t>витрати на ремонт орендованого автомобільного транспорту</t>
  </si>
  <si>
    <t>преміювання до свят</t>
  </si>
  <si>
    <t>відшкодування згідно листків непрацездатності (5 днів)</t>
  </si>
  <si>
    <t>нарахування на преміальні виплати та виплати згідно листків непрацездатності</t>
  </si>
  <si>
    <t>інші (розшифрувати)</t>
  </si>
  <si>
    <r>
      <t>Інші надходження (кошти бюджету  Вінницької міської об'єднаної територіальної громади)</t>
    </r>
    <r>
      <rPr>
        <i/>
        <sz val="16"/>
        <rFont val="Times New Roman"/>
        <family val="1"/>
        <charset val="204"/>
      </rPr>
      <t xml:space="preserve"> </t>
    </r>
  </si>
  <si>
    <t>надання медичних послуг пільговим категоріям населення міста Вінниці за рахунок департамента соціальної політики ВМР</t>
  </si>
  <si>
    <t>робочий проєкт, експертиза, авторський нагляд, технагляд та реконструкція частини приміщень  на четвертому поверсі будівлі КП "МЛДЦ" по вул. Київській,68 в м. Вінниці</t>
  </si>
  <si>
    <t xml:space="preserve">робочий проєкт, експертиза, авторський нагляд, технагляд та реконструкція частини приміщень на четвертому поверсі будівлі КП "МЛДЦ" по вул. Київській,68 в м. Вінниці </t>
  </si>
  <si>
    <t>витрати на чистку килимів (компанія "Чисте місто")</t>
  </si>
</sst>
</file>

<file path=xl/styles.xml><?xml version="1.0" encoding="utf-8"?>
<styleSheet xmlns="http://schemas.openxmlformats.org/spreadsheetml/2006/main">
  <numFmts count="19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-* #,##0.0\ _₴_-;\-* #,##0.0\ _₴_-;_-* &quot;-&quot;?\ _₴_-;_-@_-"/>
    <numFmt numFmtId="181" formatCode="dd\.mm\.yyyy;@"/>
    <numFmt numFmtId="182" formatCode="0.0%"/>
  </numFmts>
  <fonts count="105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sz val="16"/>
      <color indexed="10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6"/>
      <name val="Times New Roman"/>
      <family val="1"/>
      <charset val="204"/>
    </font>
    <font>
      <b/>
      <u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i/>
      <sz val="14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6"/>
      <name val="Arial Cyr"/>
      <charset val="204"/>
    </font>
    <font>
      <u/>
      <sz val="16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A3"/>
        <bgColor indexed="64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54"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2" fillId="2" borderId="0" applyNumberFormat="0" applyBorder="0" applyAlignment="0" applyProtection="0"/>
    <xf numFmtId="0" fontId="1" fillId="2" borderId="0" applyNumberFormat="0" applyBorder="0" applyAlignment="0" applyProtection="0"/>
    <xf numFmtId="0" fontId="32" fillId="3" borderId="0" applyNumberFormat="0" applyBorder="0" applyAlignment="0" applyProtection="0"/>
    <xf numFmtId="0" fontId="1" fillId="3" borderId="0" applyNumberFormat="0" applyBorder="0" applyAlignment="0" applyProtection="0"/>
    <xf numFmtId="0" fontId="32" fillId="4" borderId="0" applyNumberFormat="0" applyBorder="0" applyAlignment="0" applyProtection="0"/>
    <xf numFmtId="0" fontId="1" fillId="4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6" borderId="0" applyNumberFormat="0" applyBorder="0" applyAlignment="0" applyProtection="0"/>
    <xf numFmtId="0" fontId="1" fillId="6" borderId="0" applyNumberFormat="0" applyBorder="0" applyAlignment="0" applyProtection="0"/>
    <xf numFmtId="0" fontId="32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9" borderId="0" applyNumberFormat="0" applyBorder="0" applyAlignment="0" applyProtection="0"/>
    <xf numFmtId="0" fontId="1" fillId="9" borderId="0" applyNumberFormat="0" applyBorder="0" applyAlignment="0" applyProtection="0"/>
    <xf numFmtId="0" fontId="32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5" borderId="0" applyNumberFormat="0" applyBorder="0" applyAlignment="0" applyProtection="0"/>
    <xf numFmtId="0" fontId="1" fillId="5" borderId="0" applyNumberFormat="0" applyBorder="0" applyAlignment="0" applyProtection="0"/>
    <xf numFmtId="0" fontId="32" fillId="8" borderId="0" applyNumberFormat="0" applyBorder="0" applyAlignment="0" applyProtection="0"/>
    <xf numFmtId="0" fontId="1" fillId="8" borderId="0" applyNumberFormat="0" applyBorder="0" applyAlignment="0" applyProtection="0"/>
    <xf numFmtId="0" fontId="32" fillId="11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33" fillId="12" borderId="0" applyNumberFormat="0" applyBorder="0" applyAlignment="0" applyProtection="0"/>
    <xf numFmtId="0" fontId="15" fillId="12" borderId="0" applyNumberFormat="0" applyBorder="0" applyAlignment="0" applyProtection="0"/>
    <xf numFmtId="0" fontId="33" fillId="9" borderId="0" applyNumberFormat="0" applyBorder="0" applyAlignment="0" applyProtection="0"/>
    <xf numFmtId="0" fontId="15" fillId="9" borderId="0" applyNumberFormat="0" applyBorder="0" applyAlignment="0" applyProtection="0"/>
    <xf numFmtId="0" fontId="33" fillId="10" borderId="0" applyNumberFormat="0" applyBorder="0" applyAlignment="0" applyProtection="0"/>
    <xf numFmtId="0" fontId="15" fillId="10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6" fillId="3" borderId="0" applyNumberFormat="0" applyBorder="0" applyAlignment="0" applyProtection="0"/>
    <xf numFmtId="0" fontId="18" fillId="20" borderId="1" applyNumberFormat="0" applyAlignment="0" applyProtection="0"/>
    <xf numFmtId="0" fontId="23" fillId="21" borderId="2" applyNumberFormat="0" applyAlignment="0" applyProtection="0"/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49" fontId="34" fillId="0" borderId="3">
      <alignment horizontal="center" vertical="center"/>
      <protection locked="0"/>
    </xf>
    <xf numFmtId="165" fontId="12" fillId="0" borderId="0" applyFont="0" applyFill="0" applyBorder="0" applyAlignment="0" applyProtection="0"/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49" fontId="12" fillId="0" borderId="3">
      <alignment horizontal="left" vertical="center"/>
      <protection locked="0"/>
    </xf>
    <xf numFmtId="0" fontId="27" fillId="0" borderId="0" applyNumberFormat="0" applyFill="0" applyBorder="0" applyAlignment="0" applyProtection="0"/>
    <xf numFmtId="171" fontId="35" fillId="0" borderId="0" applyAlignment="0">
      <alignment wrapText="1"/>
    </xf>
    <xf numFmtId="0" fontId="30" fillId="4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6" fillId="7" borderId="1" applyNumberFormat="0" applyAlignment="0" applyProtection="0"/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12" fillId="0" borderId="0" applyNumberFormat="0" applyFont="0" applyAlignment="0">
      <alignment vertical="top" wrapText="1"/>
      <protection locked="0"/>
    </xf>
    <xf numFmtId="49" fontId="37" fillId="22" borderId="7">
      <alignment horizontal="left" vertical="center"/>
      <protection locked="0"/>
    </xf>
    <xf numFmtId="49" fontId="37" fillId="22" borderId="7">
      <alignment horizontal="left" vertical="center"/>
    </xf>
    <xf numFmtId="4" fontId="37" fillId="22" borderId="7">
      <alignment horizontal="right" vertical="center"/>
      <protection locked="0"/>
    </xf>
    <xf numFmtId="4" fontId="37" fillId="22" borderId="7">
      <alignment horizontal="right" vertical="center"/>
    </xf>
    <xf numFmtId="4" fontId="38" fillId="22" borderId="7">
      <alignment horizontal="right" vertical="center"/>
      <protection locked="0"/>
    </xf>
    <xf numFmtId="49" fontId="39" fillId="22" borderId="3">
      <alignment horizontal="left" vertical="center"/>
      <protection locked="0"/>
    </xf>
    <xf numFmtId="49" fontId="39" fillId="22" borderId="3">
      <alignment horizontal="left" vertical="center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" fontId="39" fillId="22" borderId="3">
      <alignment horizontal="right" vertical="center"/>
      <protection locked="0"/>
    </xf>
    <xf numFmtId="4" fontId="39" fillId="22" borderId="3">
      <alignment horizontal="right" vertical="center"/>
    </xf>
    <xf numFmtId="4" fontId="41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4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4" fillId="22" borderId="3">
      <alignment horizontal="right" vertical="center"/>
    </xf>
    <xf numFmtId="4" fontId="38" fillId="22" borderId="3">
      <alignment horizontal="right" vertical="center"/>
      <protection locked="0"/>
    </xf>
    <xf numFmtId="49" fontId="42" fillId="22" borderId="3">
      <alignment horizontal="left" vertical="center"/>
      <protection locked="0"/>
    </xf>
    <xf numFmtId="49" fontId="42" fillId="22" borderId="3">
      <alignment horizontal="left" vertical="center"/>
    </xf>
    <xf numFmtId="49" fontId="43" fillId="22" borderId="3">
      <alignment horizontal="left" vertical="center"/>
      <protection locked="0"/>
    </xf>
    <xf numFmtId="49" fontId="43" fillId="22" borderId="3">
      <alignment horizontal="left" vertical="center"/>
    </xf>
    <xf numFmtId="4" fontId="42" fillId="22" borderId="3">
      <alignment horizontal="right" vertical="center"/>
      <protection locked="0"/>
    </xf>
    <xf numFmtId="4" fontId="42" fillId="22" borderId="3">
      <alignment horizontal="right" vertical="center"/>
    </xf>
    <xf numFmtId="4" fontId="44" fillId="22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" fontId="46" fillId="0" borderId="3">
      <alignment horizontal="right" vertical="center"/>
      <protection locked="0"/>
    </xf>
    <xf numFmtId="49" fontId="47" fillId="0" borderId="3">
      <alignment horizontal="left" vertical="center"/>
      <protection locked="0"/>
    </xf>
    <xf numFmtId="49" fontId="47" fillId="0" borderId="3">
      <alignment horizontal="left" vertical="center"/>
    </xf>
    <xf numFmtId="49" fontId="48" fillId="0" borderId="3">
      <alignment horizontal="left" vertical="center"/>
      <protection locked="0"/>
    </xf>
    <xf numFmtId="49" fontId="48" fillId="0" borderId="3">
      <alignment horizontal="left" vertical="center"/>
    </xf>
    <xf numFmtId="4" fontId="47" fillId="0" borderId="3">
      <alignment horizontal="right" vertical="center"/>
      <protection locked="0"/>
    </xf>
    <xf numFmtId="4" fontId="47" fillId="0" borderId="3">
      <alignment horizontal="right" vertical="center"/>
    </xf>
    <xf numFmtId="49" fontId="45" fillId="0" borderId="3">
      <alignment horizontal="left" vertical="center"/>
      <protection locked="0"/>
    </xf>
    <xf numFmtId="49" fontId="46" fillId="0" borderId="3">
      <alignment horizontal="left" vertical="center"/>
      <protection locked="0"/>
    </xf>
    <xf numFmtId="4" fontId="45" fillId="0" borderId="3">
      <alignment horizontal="right" vertical="center"/>
      <protection locked="0"/>
    </xf>
    <xf numFmtId="0" fontId="28" fillId="0" borderId="8" applyNumberFormat="0" applyFill="0" applyAlignment="0" applyProtection="0"/>
    <xf numFmtId="0" fontId="25" fillId="23" borderId="0" applyNumberFormat="0" applyBorder="0" applyAlignment="0" applyProtection="0"/>
    <xf numFmtId="0" fontId="12" fillId="0" borderId="0"/>
    <xf numFmtId="0" fontId="12" fillId="0" borderId="0"/>
    <xf numFmtId="0" fontId="12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9" fillId="26" borderId="3">
      <alignment horizontal="right" vertical="center"/>
      <protection locked="0"/>
    </xf>
    <xf numFmtId="4" fontId="49" fillId="27" borderId="3">
      <alignment horizontal="right" vertical="center"/>
      <protection locked="0"/>
    </xf>
    <xf numFmtId="4" fontId="49" fillId="28" borderId="3">
      <alignment horizontal="right" vertical="center"/>
      <protection locked="0"/>
    </xf>
    <xf numFmtId="0" fontId="17" fillId="20" borderId="10" applyNumberFormat="0" applyAlignment="0" applyProtection="0"/>
    <xf numFmtId="49" fontId="34" fillId="0" borderId="3">
      <alignment horizontal="left" vertical="center" wrapText="1"/>
      <protection locked="0"/>
    </xf>
    <xf numFmtId="49" fontId="34" fillId="0" borderId="3">
      <alignment horizontal="left" vertical="center" wrapText="1"/>
      <protection locked="0"/>
    </xf>
    <xf numFmtId="0" fontId="24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33" fillId="16" borderId="0" applyNumberFormat="0" applyBorder="0" applyAlignment="0" applyProtection="0"/>
    <xf numFmtId="0" fontId="15" fillId="16" borderId="0" applyNumberFormat="0" applyBorder="0" applyAlignment="0" applyProtection="0"/>
    <xf numFmtId="0" fontId="33" fillId="17" borderId="0" applyNumberFormat="0" applyBorder="0" applyAlignment="0" applyProtection="0"/>
    <xf numFmtId="0" fontId="15" fillId="17" borderId="0" applyNumberFormat="0" applyBorder="0" applyAlignment="0" applyProtection="0"/>
    <xf numFmtId="0" fontId="33" fillId="18" borderId="0" applyNumberFormat="0" applyBorder="0" applyAlignment="0" applyProtection="0"/>
    <xf numFmtId="0" fontId="15" fillId="18" borderId="0" applyNumberFormat="0" applyBorder="0" applyAlignment="0" applyProtection="0"/>
    <xf numFmtId="0" fontId="33" fillId="13" borderId="0" applyNumberFormat="0" applyBorder="0" applyAlignment="0" applyProtection="0"/>
    <xf numFmtId="0" fontId="15" fillId="13" borderId="0" applyNumberFormat="0" applyBorder="0" applyAlignment="0" applyProtection="0"/>
    <xf numFmtId="0" fontId="33" fillId="14" borderId="0" applyNumberFormat="0" applyBorder="0" applyAlignment="0" applyProtection="0"/>
    <xf numFmtId="0" fontId="15" fillId="14" borderId="0" applyNumberFormat="0" applyBorder="0" applyAlignment="0" applyProtection="0"/>
    <xf numFmtId="0" fontId="33" fillId="19" borderId="0" applyNumberFormat="0" applyBorder="0" applyAlignment="0" applyProtection="0"/>
    <xf numFmtId="0" fontId="15" fillId="19" borderId="0" applyNumberFormat="0" applyBorder="0" applyAlignment="0" applyProtection="0"/>
    <xf numFmtId="0" fontId="50" fillId="7" borderId="1" applyNumberFormat="0" applyAlignment="0" applyProtection="0"/>
    <xf numFmtId="0" fontId="16" fillId="7" borderId="1" applyNumberFormat="0" applyAlignment="0" applyProtection="0"/>
    <xf numFmtId="9" fontId="2" fillId="0" borderId="0" applyFont="0" applyFill="0" applyBorder="0" applyAlignment="0" applyProtection="0"/>
    <xf numFmtId="0" fontId="51" fillId="20" borderId="10" applyNumberFormat="0" applyAlignment="0" applyProtection="0"/>
    <xf numFmtId="0" fontId="17" fillId="20" borderId="10" applyNumberFormat="0" applyAlignment="0" applyProtection="0"/>
    <xf numFmtId="0" fontId="52" fillId="20" borderId="1" applyNumberFormat="0" applyAlignment="0" applyProtection="0"/>
    <xf numFmtId="0" fontId="18" fillId="20" borderId="1" applyNumberFormat="0" applyAlignment="0" applyProtection="0"/>
    <xf numFmtId="172" fontId="12" fillId="0" borderId="0" applyFont="0" applyFill="0" applyBorder="0" applyAlignment="0" applyProtection="0"/>
    <xf numFmtId="0" fontId="53" fillId="0" borderId="4" applyNumberFormat="0" applyFill="0" applyAlignment="0" applyProtection="0"/>
    <xf numFmtId="0" fontId="19" fillId="0" borderId="4" applyNumberFormat="0" applyFill="0" applyAlignment="0" applyProtection="0"/>
    <xf numFmtId="0" fontId="54" fillId="0" borderId="5" applyNumberFormat="0" applyFill="0" applyAlignment="0" applyProtection="0"/>
    <xf numFmtId="0" fontId="20" fillId="0" borderId="5" applyNumberFormat="0" applyFill="0" applyAlignment="0" applyProtection="0"/>
    <xf numFmtId="0" fontId="55" fillId="0" borderId="6" applyNumberFormat="0" applyFill="0" applyAlignment="0" applyProtection="0"/>
    <xf numFmtId="0" fontId="21" fillId="0" borderId="6" applyNumberFormat="0" applyFill="0" applyAlignment="0" applyProtection="0"/>
    <xf numFmtId="0" fontId="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0" borderId="11" applyNumberFormat="0" applyFill="0" applyAlignment="0" applyProtection="0"/>
    <xf numFmtId="0" fontId="22" fillId="0" borderId="11" applyNumberFormat="0" applyFill="0" applyAlignment="0" applyProtection="0"/>
    <xf numFmtId="0" fontId="57" fillId="21" borderId="2" applyNumberFormat="0" applyAlignment="0" applyProtection="0"/>
    <xf numFmtId="0" fontId="23" fillId="21" borderId="2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23" borderId="0" applyNumberFormat="0" applyBorder="0" applyAlignment="0" applyProtection="0"/>
    <xf numFmtId="0" fontId="2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" fillId="0" borderId="0"/>
    <xf numFmtId="0" fontId="71" fillId="0" borderId="0"/>
    <xf numFmtId="0" fontId="12" fillId="0" borderId="0"/>
    <xf numFmtId="0" fontId="2" fillId="0" borderId="0"/>
    <xf numFmtId="0" fontId="12" fillId="0" borderId="0"/>
    <xf numFmtId="0" fontId="12" fillId="0" borderId="0" applyNumberFormat="0" applyFont="0" applyFill="0" applyBorder="0" applyAlignment="0" applyProtection="0">
      <alignment vertical="top"/>
    </xf>
    <xf numFmtId="0" fontId="12" fillId="0" borderId="0" applyNumberFormat="0" applyFont="0" applyFill="0" applyBorder="0" applyAlignment="0" applyProtection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59" fillId="3" borderId="0" applyNumberFormat="0" applyBorder="0" applyAlignment="0" applyProtection="0"/>
    <xf numFmtId="0" fontId="26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1" fillId="25" borderId="9" applyNumberFormat="0" applyFont="0" applyAlignment="0" applyProtection="0"/>
    <xf numFmtId="0" fontId="12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2" fillId="0" borderId="8" applyNumberFormat="0" applyFill="0" applyAlignment="0" applyProtection="0"/>
    <xf numFmtId="0" fontId="28" fillId="0" borderId="8" applyNumberFormat="0" applyFill="0" applyAlignment="0" applyProtection="0"/>
    <xf numFmtId="0" fontId="3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73" fontId="65" fillId="0" borderId="0" applyFont="0" applyFill="0" applyBorder="0" applyAlignment="0" applyProtection="0"/>
    <xf numFmtId="174" fontId="6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6" fillId="4" borderId="0" applyNumberFormat="0" applyBorder="0" applyAlignment="0" applyProtection="0"/>
    <xf numFmtId="0" fontId="30" fillId="4" borderId="0" applyNumberFormat="0" applyBorder="0" applyAlignment="0" applyProtection="0"/>
    <xf numFmtId="176" fontId="67" fillId="22" borderId="12" applyFill="0" applyBorder="0">
      <alignment horizontal="center" vertical="center" wrapText="1"/>
      <protection locked="0"/>
    </xf>
    <xf numFmtId="171" fontId="68" fillId="0" borderId="0">
      <alignment wrapText="1"/>
    </xf>
    <xf numFmtId="171" fontId="35" fillId="0" borderId="0">
      <alignment wrapText="1"/>
    </xf>
  </cellStyleXfs>
  <cellXfs count="766">
    <xf numFmtId="0" fontId="0" fillId="0" borderId="0" xfId="0"/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70" fontId="5" fillId="0" borderId="0" xfId="0" applyNumberFormat="1" applyFont="1" applyFill="1" applyAlignment="1">
      <alignment vertical="center"/>
    </xf>
    <xf numFmtId="0" fontId="11" fillId="0" borderId="0" xfId="0" applyFont="1" applyFill="1"/>
    <xf numFmtId="0" fontId="6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246" applyFont="1" applyFill="1" applyBorder="1" applyAlignment="1">
      <alignment vertical="center"/>
    </xf>
    <xf numFmtId="0" fontId="4" fillId="0" borderId="0" xfId="246" applyFont="1" applyFill="1" applyBorder="1" applyAlignment="1">
      <alignment vertical="center"/>
    </xf>
    <xf numFmtId="0" fontId="5" fillId="0" borderId="0" xfId="246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4" fillId="0" borderId="0" xfId="246" applyFont="1" applyFill="1"/>
    <xf numFmtId="0" fontId="5" fillId="0" borderId="0" xfId="246" applyFont="1" applyFill="1" applyBorder="1" applyAlignment="1">
      <alignment vertical="center" wrapText="1"/>
    </xf>
    <xf numFmtId="0" fontId="5" fillId="0" borderId="0" xfId="0" applyFont="1" applyFill="1"/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1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69" fillId="0" borderId="0" xfId="0" applyFont="1" applyFill="1"/>
    <xf numFmtId="0" fontId="5" fillId="0" borderId="13" xfId="0" applyFont="1" applyFill="1" applyBorder="1" applyAlignment="1">
      <alignment horizontal="right" vertical="center" wrapText="1"/>
    </xf>
    <xf numFmtId="0" fontId="4" fillId="0" borderId="0" xfId="246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5" fillId="29" borderId="3" xfId="0" applyFont="1" applyFill="1" applyBorder="1" applyAlignment="1">
      <alignment horizontal="left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0" xfId="0" quotePrefix="1" applyFont="1" applyFill="1" applyBorder="1" applyAlignment="1">
      <alignment horizontal="center" vertical="center"/>
    </xf>
    <xf numFmtId="170" fontId="5" fillId="29" borderId="0" xfId="0" quotePrefix="1" applyNumberFormat="1" applyFont="1" applyFill="1" applyBorder="1" applyAlignment="1">
      <alignment vertical="center" wrapText="1"/>
    </xf>
    <xf numFmtId="0" fontId="5" fillId="29" borderId="0" xfId="0" applyFont="1" applyFill="1" applyBorder="1" applyAlignment="1">
      <alignment vertical="center"/>
    </xf>
    <xf numFmtId="0" fontId="5" fillId="29" borderId="0" xfId="0" applyFont="1" applyFill="1" applyAlignment="1">
      <alignment vertical="center"/>
    </xf>
    <xf numFmtId="0" fontId="5" fillId="29" borderId="3" xfId="246" applyFont="1" applyFill="1" applyBorder="1" applyAlignment="1">
      <alignment horizontal="left" vertical="center" wrapText="1"/>
    </xf>
    <xf numFmtId="0" fontId="4" fillId="29" borderId="3" xfId="246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/>
    </xf>
    <xf numFmtId="0" fontId="5" fillId="29" borderId="3" xfId="246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horizontal="left" vertical="center" wrapText="1"/>
    </xf>
    <xf numFmtId="0" fontId="5" fillId="29" borderId="0" xfId="246" applyFont="1" applyFill="1" applyBorder="1" applyAlignment="1">
      <alignment horizontal="center" vertical="center"/>
    </xf>
    <xf numFmtId="0" fontId="5" fillId="29" borderId="0" xfId="246" applyFont="1" applyFill="1" applyBorder="1" applyAlignment="1">
      <alignment vertical="center" wrapText="1"/>
    </xf>
    <xf numFmtId="0" fontId="5" fillId="29" borderId="0" xfId="0" applyFont="1" applyFill="1" applyAlignment="1">
      <alignment horizontal="center" vertical="center"/>
    </xf>
    <xf numFmtId="0" fontId="5" fillId="29" borderId="3" xfId="238" applyFont="1" applyFill="1" applyBorder="1" applyAlignment="1">
      <alignment horizontal="center" vertical="center"/>
    </xf>
    <xf numFmtId="0" fontId="4" fillId="29" borderId="3" xfId="238" applyFont="1" applyFill="1" applyBorder="1" applyAlignment="1">
      <alignment horizontal="left" vertical="center"/>
    </xf>
    <xf numFmtId="0" fontId="5" fillId="29" borderId="3" xfId="238" applyNumberFormat="1" applyFont="1" applyFill="1" applyBorder="1" applyAlignment="1">
      <alignment horizontal="center" vertical="center" wrapText="1"/>
    </xf>
    <xf numFmtId="170" fontId="5" fillId="29" borderId="3" xfId="238" applyNumberFormat="1" applyFont="1" applyFill="1" applyBorder="1" applyAlignment="1">
      <alignment horizontal="center" vertical="center" wrapText="1"/>
    </xf>
    <xf numFmtId="0" fontId="5" fillId="29" borderId="3" xfId="238" applyNumberFormat="1" applyFont="1" applyFill="1" applyBorder="1" applyAlignment="1">
      <alignment horizontal="left" vertical="center" wrapText="1"/>
    </xf>
    <xf numFmtId="0" fontId="5" fillId="29" borderId="3" xfId="238" applyFont="1" applyFill="1" applyBorder="1" applyAlignment="1">
      <alignment horizontal="center" vertical="center" wrapText="1"/>
    </xf>
    <xf numFmtId="49" fontId="5" fillId="29" borderId="3" xfId="238" applyNumberFormat="1" applyFont="1" applyFill="1" applyBorder="1" applyAlignment="1">
      <alignment horizontal="left" vertical="center" wrapText="1"/>
    </xf>
    <xf numFmtId="0" fontId="11" fillId="29" borderId="0" xfId="0" applyFont="1" applyFill="1"/>
    <xf numFmtId="3" fontId="5" fillId="29" borderId="0" xfId="0" applyNumberFormat="1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left" vertical="center" wrapText="1" shrinkToFit="1"/>
    </xf>
    <xf numFmtId="0" fontId="9" fillId="29" borderId="0" xfId="0" applyFont="1" applyFill="1" applyAlignment="1">
      <alignment vertical="center"/>
    </xf>
    <xf numFmtId="0" fontId="7" fillId="29" borderId="0" xfId="0" applyFont="1" applyFill="1" applyAlignment="1">
      <alignment horizontal="center" vertical="center"/>
    </xf>
    <xf numFmtId="0" fontId="5" fillId="29" borderId="19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right" vertical="center"/>
    </xf>
    <xf numFmtId="1" fontId="5" fillId="29" borderId="0" xfId="0" applyNumberFormat="1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horizontal="center" vertical="center"/>
    </xf>
    <xf numFmtId="0" fontId="4" fillId="29" borderId="0" xfId="0" applyFont="1" applyFill="1" applyBorder="1" applyAlignment="1">
      <alignment vertical="center"/>
    </xf>
    <xf numFmtId="0" fontId="4" fillId="29" borderId="0" xfId="0" applyFont="1" applyFill="1" applyBorder="1" applyAlignment="1">
      <alignment horizontal="right" vertical="center"/>
    </xf>
    <xf numFmtId="0" fontId="5" fillId="29" borderId="0" xfId="0" applyFont="1" applyFill="1" applyAlignment="1">
      <alignment horizontal="right" vertical="center"/>
    </xf>
    <xf numFmtId="0" fontId="8" fillId="29" borderId="0" xfId="0" applyFont="1" applyFill="1" applyBorder="1" applyAlignment="1">
      <alignment vertical="center"/>
    </xf>
    <xf numFmtId="170" fontId="5" fillId="29" borderId="0" xfId="0" applyNumberFormat="1" applyFont="1" applyFill="1" applyAlignment="1">
      <alignment vertical="center"/>
    </xf>
    <xf numFmtId="3" fontId="5" fillId="29" borderId="18" xfId="0" applyNumberFormat="1" applyFont="1" applyFill="1" applyBorder="1" applyAlignment="1">
      <alignment vertical="center" wrapText="1"/>
    </xf>
    <xf numFmtId="169" fontId="4" fillId="29" borderId="0" xfId="0" applyNumberFormat="1" applyFont="1" applyFill="1" applyBorder="1" applyAlignment="1">
      <alignment horizontal="right" vertical="center" wrapText="1"/>
    </xf>
    <xf numFmtId="169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 wrapText="1"/>
    </xf>
    <xf numFmtId="170" fontId="4" fillId="29" borderId="0" xfId="0" applyNumberFormat="1" applyFont="1" applyFill="1" applyBorder="1" applyAlignment="1">
      <alignment horizontal="center" vertical="center"/>
    </xf>
    <xf numFmtId="170" fontId="4" fillId="29" borderId="0" xfId="0" applyNumberFormat="1" applyFont="1" applyFill="1" applyBorder="1" applyAlignment="1">
      <alignment vertical="center"/>
    </xf>
    <xf numFmtId="0" fontId="4" fillId="29" borderId="0" xfId="0" applyFont="1" applyFill="1" applyBorder="1" applyAlignment="1">
      <alignment horizontal="left" vertical="center"/>
    </xf>
    <xf numFmtId="0" fontId="14" fillId="29" borderId="0" xfId="0" applyFont="1" applyFill="1" applyAlignment="1">
      <alignment vertical="center"/>
    </xf>
    <xf numFmtId="0" fontId="14" fillId="29" borderId="0" xfId="0" applyFont="1" applyFill="1"/>
    <xf numFmtId="0" fontId="14" fillId="29" borderId="0" xfId="0" applyFont="1" applyFill="1" applyAlignment="1">
      <alignment horizontal="center" vertical="center"/>
    </xf>
    <xf numFmtId="0" fontId="5" fillId="29" borderId="0" xfId="0" applyFont="1" applyFill="1" applyAlignment="1">
      <alignment vertical="center" wrapText="1" shrinkToFit="1"/>
    </xf>
    <xf numFmtId="0" fontId="5" fillId="29" borderId="0" xfId="0" applyFont="1" applyFill="1" applyBorder="1" applyAlignment="1">
      <alignment vertical="center" wrapText="1" shrinkToFit="1"/>
    </xf>
    <xf numFmtId="0" fontId="4" fillId="29" borderId="0" xfId="0" applyFont="1" applyFill="1" applyAlignment="1">
      <alignment horizontal="right" vertical="center"/>
    </xf>
    <xf numFmtId="0" fontId="6" fillId="29" borderId="0" xfId="0" applyFont="1" applyFill="1" applyAlignment="1">
      <alignment vertical="center"/>
    </xf>
    <xf numFmtId="0" fontId="0" fillId="29" borderId="0" xfId="0" applyFill="1"/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29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76" fillId="0" borderId="0" xfId="0" quotePrefix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29" borderId="0" xfId="0" applyFont="1" applyFill="1" applyAlignment="1">
      <alignment horizontal="center" vertical="center"/>
    </xf>
    <xf numFmtId="0" fontId="4" fillId="29" borderId="3" xfId="246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left" vertical="center" wrapText="1"/>
    </xf>
    <xf numFmtId="0" fontId="4" fillId="29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77" fillId="29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right" vertical="center"/>
    </xf>
    <xf numFmtId="0" fontId="76" fillId="29" borderId="0" xfId="0" quotePrefix="1" applyFont="1" applyFill="1" applyBorder="1" applyAlignment="1">
      <alignment horizontal="center" vertical="center"/>
    </xf>
    <xf numFmtId="170" fontId="76" fillId="29" borderId="0" xfId="0" quotePrefix="1" applyNumberFormat="1" applyFont="1" applyFill="1" applyBorder="1" applyAlignment="1">
      <alignment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79" fillId="0" borderId="14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/>
    </xf>
    <xf numFmtId="0" fontId="73" fillId="29" borderId="3" xfId="0" applyFont="1" applyFill="1" applyBorder="1" applyAlignment="1">
      <alignment horizontal="left" vertical="center" wrapText="1"/>
    </xf>
    <xf numFmtId="0" fontId="73" fillId="29" borderId="3" xfId="0" quotePrefix="1" applyFont="1" applyFill="1" applyBorder="1" applyAlignment="1">
      <alignment horizontal="center" vertical="center"/>
    </xf>
    <xf numFmtId="173" fontId="73" fillId="29" borderId="3" xfId="0" applyNumberFormat="1" applyFont="1" applyFill="1" applyBorder="1" applyAlignment="1">
      <alignment horizontal="center" vertical="center" wrapText="1"/>
    </xf>
    <xf numFmtId="49" fontId="73" fillId="29" borderId="3" xfId="0" quotePrefix="1" applyNumberFormat="1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left" vertical="center" wrapText="1"/>
    </xf>
    <xf numFmtId="0" fontId="79" fillId="29" borderId="3" xfId="0" quotePrefix="1" applyFont="1" applyFill="1" applyBorder="1" applyAlignment="1">
      <alignment horizontal="center" vertical="center"/>
    </xf>
    <xf numFmtId="173" fontId="79" fillId="29" borderId="3" xfId="0" applyNumberFormat="1" applyFont="1" applyFill="1" applyBorder="1" applyAlignment="1">
      <alignment horizontal="center" vertical="center" wrapText="1"/>
    </xf>
    <xf numFmtId="169" fontId="79" fillId="29" borderId="3" xfId="207" applyNumberFormat="1" applyFont="1" applyFill="1" applyBorder="1" applyAlignment="1">
      <alignment horizontal="right" vertical="center" wrapText="1"/>
    </xf>
    <xf numFmtId="49" fontId="79" fillId="29" borderId="3" xfId="0" quotePrefix="1" applyNumberFormat="1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center" vertical="center" wrapText="1"/>
    </xf>
    <xf numFmtId="49" fontId="79" fillId="29" borderId="3" xfId="0" applyNumberFormat="1" applyFont="1" applyFill="1" applyBorder="1" applyAlignment="1">
      <alignment horizontal="left" vertical="center" wrapText="1"/>
    </xf>
    <xf numFmtId="0" fontId="73" fillId="29" borderId="0" xfId="0" applyFont="1" applyFill="1" applyBorder="1" applyAlignment="1">
      <alignment horizontal="left" vertical="center" wrapText="1"/>
    </xf>
    <xf numFmtId="0" fontId="73" fillId="29" borderId="0" xfId="0" quotePrefix="1" applyFont="1" applyFill="1" applyBorder="1" applyAlignment="1">
      <alignment horizontal="center"/>
    </xf>
    <xf numFmtId="0" fontId="80" fillId="29" borderId="0" xfId="0" applyFont="1" applyFill="1" applyBorder="1" applyAlignment="1">
      <alignment horizontal="center" vertical="center" wrapText="1"/>
    </xf>
    <xf numFmtId="0" fontId="79" fillId="29" borderId="0" xfId="0" quotePrefix="1" applyFont="1" applyFill="1" applyBorder="1" applyAlignment="1">
      <alignment horizontal="center" vertical="center"/>
    </xf>
    <xf numFmtId="170" fontId="79" fillId="29" borderId="0" xfId="0" quotePrefix="1" applyNumberFormat="1" applyFont="1" applyFill="1" applyBorder="1" applyAlignment="1">
      <alignment vertical="center" wrapText="1"/>
    </xf>
    <xf numFmtId="0" fontId="79" fillId="29" borderId="0" xfId="0" applyFont="1" applyFill="1" applyBorder="1" applyAlignment="1">
      <alignment vertical="center"/>
    </xf>
    <xf numFmtId="0" fontId="73" fillId="0" borderId="0" xfId="0" applyFont="1" applyFill="1" applyAlignment="1">
      <alignment horizontal="right" vertical="center"/>
    </xf>
    <xf numFmtId="0" fontId="79" fillId="29" borderId="19" xfId="0" applyFont="1" applyFill="1" applyBorder="1" applyAlignment="1">
      <alignment horizontal="left" vertical="center" wrapText="1"/>
    </xf>
    <xf numFmtId="0" fontId="74" fillId="29" borderId="15" xfId="246" applyFont="1" applyFill="1" applyBorder="1" applyAlignment="1">
      <alignment horizontal="left" vertical="center" wrapText="1"/>
    </xf>
    <xf numFmtId="0" fontId="74" fillId="29" borderId="19" xfId="0" applyFont="1" applyFill="1" applyBorder="1" applyAlignment="1">
      <alignment horizontal="left" vertical="center" wrapText="1"/>
    </xf>
    <xf numFmtId="0" fontId="79" fillId="0" borderId="14" xfId="0" applyFont="1" applyFill="1" applyBorder="1" applyAlignment="1">
      <alignment horizontal="center" vertical="center" wrapText="1" shrinkToFit="1"/>
    </xf>
    <xf numFmtId="0" fontId="73" fillId="29" borderId="17" xfId="246" applyFont="1" applyFill="1" applyBorder="1" applyAlignment="1">
      <alignment horizontal="left" vertical="center" wrapText="1"/>
    </xf>
    <xf numFmtId="0" fontId="73" fillId="29" borderId="16" xfId="246" applyFont="1" applyFill="1" applyBorder="1" applyAlignment="1">
      <alignment horizontal="left" vertical="center" wrapText="1"/>
    </xf>
    <xf numFmtId="0" fontId="73" fillId="29" borderId="19" xfId="0" applyFont="1" applyFill="1" applyBorder="1" applyAlignment="1">
      <alignment horizontal="left" vertical="center" wrapText="1"/>
    </xf>
    <xf numFmtId="0" fontId="73" fillId="29" borderId="19" xfId="0" quotePrefix="1" applyFont="1" applyFill="1" applyBorder="1" applyAlignment="1">
      <alignment horizontal="center" vertical="center"/>
    </xf>
    <xf numFmtId="0" fontId="79" fillId="29" borderId="19" xfId="0" quotePrefix="1" applyFont="1" applyFill="1" applyBorder="1" applyAlignment="1">
      <alignment horizontal="center" vertical="center"/>
    </xf>
    <xf numFmtId="0" fontId="79" fillId="29" borderId="0" xfId="0" applyFont="1" applyFill="1" applyAlignment="1">
      <alignment vertical="center"/>
    </xf>
    <xf numFmtId="0" fontId="73" fillId="29" borderId="0" xfId="0" quotePrefix="1" applyFont="1" applyFill="1" applyBorder="1" applyAlignment="1">
      <alignment horizontal="center" vertical="center"/>
    </xf>
    <xf numFmtId="0" fontId="79" fillId="29" borderId="0" xfId="0" applyFont="1" applyFill="1" applyBorder="1" applyAlignment="1">
      <alignment horizontal="center" vertical="center"/>
    </xf>
    <xf numFmtId="0" fontId="79" fillId="29" borderId="3" xfId="0" applyNumberFormat="1" applyFont="1" applyFill="1" applyBorder="1" applyAlignment="1">
      <alignment horizontal="center" vertical="center"/>
    </xf>
    <xf numFmtId="0" fontId="79" fillId="29" borderId="0" xfId="0" applyFont="1" applyFill="1" applyAlignment="1">
      <alignment horizontal="center" vertical="center"/>
    </xf>
    <xf numFmtId="0" fontId="73" fillId="29" borderId="3" xfId="0" quotePrefix="1" applyNumberFormat="1" applyFont="1" applyFill="1" applyBorder="1" applyAlignment="1">
      <alignment horizontal="center" vertical="center"/>
    </xf>
    <xf numFmtId="0" fontId="79" fillId="0" borderId="0" xfId="0" applyFont="1" applyFill="1"/>
    <xf numFmtId="0" fontId="73" fillId="29" borderId="3" xfId="238" applyFont="1" applyFill="1" applyBorder="1" applyAlignment="1">
      <alignment horizontal="left" vertical="center"/>
    </xf>
    <xf numFmtId="0" fontId="79" fillId="29" borderId="0" xfId="0" applyFont="1" applyFill="1" applyBorder="1" applyAlignment="1">
      <alignment horizontal="left" vertical="center" wrapText="1"/>
    </xf>
    <xf numFmtId="3" fontId="79" fillId="29" borderId="0" xfId="0" applyNumberFormat="1" applyFont="1" applyFill="1" applyBorder="1" applyAlignment="1">
      <alignment horizontal="center" vertical="center" wrapText="1"/>
    </xf>
    <xf numFmtId="170" fontId="79" fillId="29" borderId="0" xfId="0" applyNumberFormat="1" applyFont="1" applyFill="1" applyBorder="1" applyAlignment="1">
      <alignment horizontal="center" vertical="center" wrapText="1"/>
    </xf>
    <xf numFmtId="0" fontId="79" fillId="29" borderId="0" xfId="0" applyFont="1" applyFill="1" applyBorder="1" applyAlignment="1">
      <alignment horizontal="left" vertical="center" wrapText="1" shrinkToFit="1"/>
    </xf>
    <xf numFmtId="0" fontId="76" fillId="29" borderId="0" xfId="0" applyFont="1" applyFill="1" applyBorder="1" applyAlignment="1">
      <alignment horizontal="left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center" vertical="center"/>
    </xf>
    <xf numFmtId="0" fontId="73" fillId="29" borderId="3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left" vertical="center"/>
    </xf>
    <xf numFmtId="0" fontId="73" fillId="29" borderId="0" xfId="0" applyFont="1" applyFill="1" applyBorder="1" applyAlignment="1">
      <alignment horizontal="left" vertical="center"/>
    </xf>
    <xf numFmtId="0" fontId="74" fillId="29" borderId="0" xfId="0" applyFont="1" applyFill="1" applyBorder="1" applyAlignment="1">
      <alignment horizontal="left" vertical="center"/>
    </xf>
    <xf numFmtId="0" fontId="79" fillId="29" borderId="3" xfId="0" applyNumberFormat="1" applyFont="1" applyFill="1" applyBorder="1" applyAlignment="1">
      <alignment horizontal="center" vertical="center" wrapText="1" shrinkToFit="1"/>
    </xf>
    <xf numFmtId="0" fontId="79" fillId="29" borderId="3" xfId="0" applyFont="1" applyFill="1" applyBorder="1" applyAlignment="1">
      <alignment horizontal="center" vertical="center" wrapText="1" shrinkToFit="1"/>
    </xf>
    <xf numFmtId="3" fontId="79" fillId="29" borderId="3" xfId="0" applyNumberFormat="1" applyFont="1" applyFill="1" applyBorder="1" applyAlignment="1">
      <alignment horizontal="center" vertical="center" wrapText="1" shrinkToFit="1"/>
    </xf>
    <xf numFmtId="0" fontId="79" fillId="29" borderId="0" xfId="0" applyFont="1" applyFill="1" applyAlignment="1">
      <alignment horizontal="right" vertical="center"/>
    </xf>
    <xf numFmtId="0" fontId="79" fillId="29" borderId="13" xfId="0" applyFont="1" applyFill="1" applyBorder="1" applyAlignment="1">
      <alignment vertical="center"/>
    </xf>
    <xf numFmtId="0" fontId="79" fillId="29" borderId="13" xfId="0" applyFont="1" applyFill="1" applyBorder="1" applyAlignment="1">
      <alignment horizontal="center" vertical="center"/>
    </xf>
    <xf numFmtId="3" fontId="79" fillId="29" borderId="3" xfId="0" applyNumberFormat="1" applyFont="1" applyFill="1" applyBorder="1" applyAlignment="1">
      <alignment horizontal="center" vertical="center" wrapText="1"/>
    </xf>
    <xf numFmtId="0" fontId="73" fillId="29" borderId="0" xfId="0" applyFont="1" applyFill="1" applyBorder="1" applyAlignment="1">
      <alignment horizontal="right" vertical="center"/>
    </xf>
    <xf numFmtId="169" fontId="73" fillId="29" borderId="0" xfId="0" applyNumberFormat="1" applyFont="1" applyFill="1" applyBorder="1" applyAlignment="1">
      <alignment horizontal="right" vertical="center"/>
    </xf>
    <xf numFmtId="0" fontId="82" fillId="29" borderId="0" xfId="0" applyFont="1" applyFill="1" applyAlignment="1">
      <alignment vertical="center"/>
    </xf>
    <xf numFmtId="0" fontId="79" fillId="29" borderId="3" xfId="0" applyNumberFormat="1" applyFont="1" applyFill="1" applyBorder="1"/>
    <xf numFmtId="0" fontId="76" fillId="29" borderId="0" xfId="0" applyNumberFormat="1" applyFont="1" applyFill="1" applyBorder="1" applyAlignment="1">
      <alignment horizontal="center" vertical="center"/>
    </xf>
    <xf numFmtId="173" fontId="76" fillId="29" borderId="0" xfId="0" applyNumberFormat="1" applyFont="1" applyFill="1" applyBorder="1" applyAlignment="1">
      <alignment horizontal="center" vertical="center" wrapText="1"/>
    </xf>
    <xf numFmtId="169" fontId="76" fillId="29" borderId="0" xfId="207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/>
    </xf>
    <xf numFmtId="0" fontId="73" fillId="29" borderId="3" xfId="0" applyFont="1" applyFill="1" applyBorder="1" applyAlignment="1">
      <alignment horizontal="left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vertical="center"/>
    </xf>
    <xf numFmtId="170" fontId="5" fillId="29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22" borderId="3" xfId="0" applyFont="1" applyFill="1" applyBorder="1" applyAlignment="1">
      <alignment horizontal="center" vertical="center"/>
    </xf>
    <xf numFmtId="0" fontId="5" fillId="22" borderId="3" xfId="0" applyFont="1" applyFill="1" applyBorder="1" applyAlignment="1">
      <alignment horizontal="center" vertical="center" wrapText="1"/>
    </xf>
    <xf numFmtId="178" fontId="5" fillId="29" borderId="3" xfId="0" applyNumberFormat="1" applyFont="1" applyFill="1" applyBorder="1" applyAlignment="1">
      <alignment horizontal="center" vertical="center" wrapText="1"/>
    </xf>
    <xf numFmtId="0" fontId="5" fillId="22" borderId="0" xfId="0" applyFont="1" applyFill="1" applyBorder="1" applyAlignment="1">
      <alignment horizontal="left" vertical="center" wrapText="1"/>
    </xf>
    <xf numFmtId="0" fontId="5" fillId="22" borderId="0" xfId="0" applyFont="1" applyFill="1" applyBorder="1" applyAlignment="1">
      <alignment horizontal="center" vertical="center"/>
    </xf>
    <xf numFmtId="170" fontId="5" fillId="22" borderId="0" xfId="0" applyNumberFormat="1" applyFont="1" applyFill="1" applyBorder="1" applyAlignment="1">
      <alignment horizontal="center" vertical="center" wrapText="1"/>
    </xf>
    <xf numFmtId="170" fontId="5" fillId="22" borderId="0" xfId="0" applyNumberFormat="1" applyFont="1" applyFill="1" applyBorder="1" applyAlignment="1">
      <alignment horizontal="right" vertical="center" wrapText="1"/>
    </xf>
    <xf numFmtId="170" fontId="5" fillId="0" borderId="0" xfId="0" applyNumberFormat="1" applyFont="1" applyFill="1" applyBorder="1" applyAlignment="1">
      <alignment horizontal="center" vertical="center" wrapText="1"/>
    </xf>
    <xf numFmtId="170" fontId="5" fillId="0" borderId="0" xfId="0" applyNumberFormat="1" applyFont="1" applyFill="1" applyBorder="1" applyAlignment="1">
      <alignment horizontal="right" vertical="center" wrapText="1"/>
    </xf>
    <xf numFmtId="179" fontId="5" fillId="29" borderId="3" xfId="0" applyNumberFormat="1" applyFont="1" applyFill="1" applyBorder="1" applyAlignment="1">
      <alignment horizontal="center" vertical="center" wrapText="1"/>
    </xf>
    <xf numFmtId="179" fontId="83" fillId="29" borderId="3" xfId="0" applyNumberFormat="1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vertical="center" wrapText="1"/>
    </xf>
    <xf numFmtId="0" fontId="73" fillId="29" borderId="3" xfId="0" applyFont="1" applyFill="1" applyBorder="1" applyAlignment="1">
      <alignment vertical="center" wrapText="1"/>
    </xf>
    <xf numFmtId="0" fontId="73" fillId="29" borderId="3" xfId="0" applyFont="1" applyFill="1" applyBorder="1" applyAlignment="1">
      <alignment horizontal="center" vertical="center" wrapText="1"/>
    </xf>
    <xf numFmtId="179" fontId="73" fillId="29" borderId="3" xfId="0" applyNumberFormat="1" applyFont="1" applyFill="1" applyBorder="1" applyAlignment="1">
      <alignment horizontal="center" vertical="center" wrapText="1"/>
    </xf>
    <xf numFmtId="179" fontId="79" fillId="29" borderId="3" xfId="0" applyNumberFormat="1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79" fillId="29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29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vertical="center"/>
    </xf>
    <xf numFmtId="0" fontId="5" fillId="22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/>
    </xf>
    <xf numFmtId="0" fontId="5" fillId="22" borderId="14" xfId="0" applyFont="1" applyFill="1" applyBorder="1" applyAlignment="1">
      <alignment horizontal="center" vertical="center" wrapText="1"/>
    </xf>
    <xf numFmtId="0" fontId="5" fillId="22" borderId="14" xfId="0" applyFont="1" applyFill="1" applyBorder="1" applyAlignment="1">
      <alignment horizontal="center" vertical="center" wrapText="1" shrinkToFit="1"/>
    </xf>
    <xf numFmtId="0" fontId="5" fillId="29" borderId="0" xfId="0" applyFont="1" applyFill="1" applyBorder="1" applyAlignment="1">
      <alignment vertical="center"/>
    </xf>
    <xf numFmtId="173" fontId="86" fillId="29" borderId="3" xfId="0" applyNumberFormat="1" applyFont="1" applyFill="1" applyBorder="1" applyAlignment="1">
      <alignment horizontal="center" vertical="center" wrapText="1"/>
    </xf>
    <xf numFmtId="169" fontId="86" fillId="29" borderId="3" xfId="207" applyNumberFormat="1" applyFont="1" applyFill="1" applyBorder="1" applyAlignment="1">
      <alignment horizontal="right" vertical="center" wrapText="1"/>
    </xf>
    <xf numFmtId="173" fontId="87" fillId="29" borderId="3" xfId="0" applyNumberFormat="1" applyFont="1" applyFill="1" applyBorder="1" applyAlignment="1">
      <alignment horizontal="center" vertical="center" wrapText="1"/>
    </xf>
    <xf numFmtId="169" fontId="87" fillId="29" borderId="3" xfId="207" applyNumberFormat="1" applyFont="1" applyFill="1" applyBorder="1" applyAlignment="1">
      <alignment horizontal="right" vertical="center" wrapText="1"/>
    </xf>
    <xf numFmtId="180" fontId="87" fillId="29" borderId="3" xfId="0" applyNumberFormat="1" applyFont="1" applyFill="1" applyBorder="1" applyAlignment="1">
      <alignment horizontal="center" vertical="center" wrapText="1"/>
    </xf>
    <xf numFmtId="180" fontId="87" fillId="29" borderId="3" xfId="207" applyNumberFormat="1" applyFont="1" applyFill="1" applyBorder="1" applyAlignment="1">
      <alignment horizontal="right" vertical="center" wrapText="1"/>
    </xf>
    <xf numFmtId="179" fontId="86" fillId="29" borderId="3" xfId="0" applyNumberFormat="1" applyFont="1" applyFill="1" applyBorder="1" applyAlignment="1">
      <alignment horizontal="right" vertical="center" wrapText="1"/>
    </xf>
    <xf numFmtId="179" fontId="87" fillId="29" borderId="3" xfId="0" applyNumberFormat="1" applyFont="1" applyFill="1" applyBorder="1" applyAlignment="1">
      <alignment horizontal="center" vertical="center" wrapText="1"/>
    </xf>
    <xf numFmtId="179" fontId="87" fillId="29" borderId="3" xfId="207" applyNumberFormat="1" applyFont="1" applyFill="1" applyBorder="1" applyAlignment="1">
      <alignment horizontal="right" vertical="center" wrapText="1"/>
    </xf>
    <xf numFmtId="0" fontId="86" fillId="29" borderId="3" xfId="0" applyFont="1" applyFill="1" applyBorder="1" applyAlignment="1">
      <alignment vertical="center" wrapText="1"/>
    </xf>
    <xf numFmtId="170" fontId="84" fillId="29" borderId="3" xfId="238" applyNumberFormat="1" applyFont="1" applyFill="1" applyBorder="1" applyAlignment="1">
      <alignment horizontal="center" vertical="center" wrapText="1"/>
    </xf>
    <xf numFmtId="179" fontId="87" fillId="29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/>
    </xf>
    <xf numFmtId="178" fontId="84" fillId="29" borderId="3" xfId="0" applyNumberFormat="1" applyFont="1" applyFill="1" applyBorder="1" applyAlignment="1">
      <alignment horizontal="center" vertical="center" wrapText="1"/>
    </xf>
    <xf numFmtId="169" fontId="84" fillId="29" borderId="3" xfId="207" applyNumberFormat="1" applyFont="1" applyFill="1" applyBorder="1" applyAlignment="1">
      <alignment horizontal="right" vertical="center" wrapText="1"/>
    </xf>
    <xf numFmtId="169" fontId="85" fillId="29" borderId="3" xfId="207" applyNumberFormat="1" applyFont="1" applyFill="1" applyBorder="1" applyAlignment="1">
      <alignment horizontal="right" vertical="center" wrapText="1"/>
    </xf>
    <xf numFmtId="173" fontId="84" fillId="29" borderId="3" xfId="0" applyNumberFormat="1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vertical="center"/>
    </xf>
    <xf numFmtId="0" fontId="79" fillId="0" borderId="16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/>
    </xf>
    <xf numFmtId="0" fontId="79" fillId="0" borderId="19" xfId="182" applyFont="1" applyFill="1" applyBorder="1" applyAlignment="1">
      <alignment horizontal="left" vertical="center" wrapText="1"/>
      <protection locked="0"/>
    </xf>
    <xf numFmtId="0" fontId="79" fillId="0" borderId="19" xfId="0" applyFont="1" applyFill="1" applyBorder="1" applyAlignment="1">
      <alignment horizontal="center" vertical="center" wrapText="1"/>
    </xf>
    <xf numFmtId="179" fontId="87" fillId="0" borderId="19" xfId="0" applyNumberFormat="1" applyFont="1" applyFill="1" applyBorder="1" applyAlignment="1">
      <alignment horizontal="right" vertical="center" wrapText="1"/>
    </xf>
    <xf numFmtId="0" fontId="89" fillId="29" borderId="3" xfId="182" applyFont="1" applyFill="1" applyBorder="1" applyAlignment="1">
      <alignment horizontal="left" vertical="center" wrapText="1"/>
      <protection locked="0"/>
    </xf>
    <xf numFmtId="0" fontId="90" fillId="29" borderId="3" xfId="0" applyFont="1" applyFill="1" applyBorder="1" applyAlignment="1">
      <alignment horizontal="center" vertical="center" wrapText="1"/>
    </xf>
    <xf numFmtId="179" fontId="89" fillId="29" borderId="3" xfId="0" applyNumberFormat="1" applyFont="1" applyFill="1" applyBorder="1" applyAlignment="1">
      <alignment horizontal="center" vertical="center" wrapText="1"/>
    </xf>
    <xf numFmtId="179" fontId="86" fillId="29" borderId="19" xfId="0" applyNumberFormat="1" applyFont="1" applyFill="1" applyBorder="1" applyAlignment="1">
      <alignment horizontal="right" vertical="center" wrapText="1"/>
    </xf>
    <xf numFmtId="0" fontId="89" fillId="29" borderId="3" xfId="0" applyFont="1" applyFill="1" applyBorder="1" applyAlignment="1" applyProtection="1">
      <alignment horizontal="left" vertical="center" wrapText="1"/>
      <protection locked="0"/>
    </xf>
    <xf numFmtId="179" fontId="90" fillId="29" borderId="3" xfId="0" applyNumberFormat="1" applyFont="1" applyFill="1" applyBorder="1" applyAlignment="1">
      <alignment horizontal="center" vertical="center" wrapText="1"/>
    </xf>
    <xf numFmtId="179" fontId="87" fillId="29" borderId="19" xfId="0" applyNumberFormat="1" applyFont="1" applyFill="1" applyBorder="1" applyAlignment="1">
      <alignment horizontal="right" vertical="center" wrapText="1"/>
    </xf>
    <xf numFmtId="0" fontId="90" fillId="29" borderId="3" xfId="246" applyFont="1" applyFill="1" applyBorder="1" applyAlignment="1">
      <alignment horizontal="center" vertical="center"/>
    </xf>
    <xf numFmtId="179" fontId="89" fillId="29" borderId="19" xfId="0" applyNumberFormat="1" applyFont="1" applyFill="1" applyBorder="1" applyAlignment="1">
      <alignment horizontal="center" vertical="center" wrapText="1"/>
    </xf>
    <xf numFmtId="0" fontId="89" fillId="29" borderId="19" xfId="0" applyFont="1" applyFill="1" applyBorder="1" applyAlignment="1" applyProtection="1">
      <alignment horizontal="left" vertical="center" wrapText="1"/>
      <protection locked="0"/>
    </xf>
    <xf numFmtId="0" fontId="90" fillId="29" borderId="3" xfId="0" quotePrefix="1" applyFont="1" applyFill="1" applyBorder="1" applyAlignment="1">
      <alignment horizontal="center" vertical="center"/>
    </xf>
    <xf numFmtId="0" fontId="90" fillId="29" borderId="3" xfId="0" applyFont="1" applyFill="1" applyBorder="1" applyAlignment="1" applyProtection="1">
      <alignment horizontal="left" vertical="center" wrapText="1"/>
      <protection locked="0"/>
    </xf>
    <xf numFmtId="0" fontId="90" fillId="29" borderId="14" xfId="0" quotePrefix="1" applyFont="1" applyFill="1" applyBorder="1" applyAlignment="1">
      <alignment horizontal="center" vertical="center"/>
    </xf>
    <xf numFmtId="0" fontId="90" fillId="29" borderId="3" xfId="0" quotePrefix="1" applyNumberFormat="1" applyFont="1" applyFill="1" applyBorder="1" applyAlignment="1">
      <alignment horizontal="center" vertical="center"/>
    </xf>
    <xf numFmtId="0" fontId="90" fillId="29" borderId="19" xfId="0" quotePrefix="1" applyNumberFormat="1" applyFont="1" applyFill="1" applyBorder="1" applyAlignment="1">
      <alignment horizontal="center" vertical="center"/>
    </xf>
    <xf numFmtId="49" fontId="90" fillId="29" borderId="3" xfId="0" applyNumberFormat="1" applyFont="1" applyFill="1" applyBorder="1" applyAlignment="1">
      <alignment horizontal="center" vertical="center"/>
    </xf>
    <xf numFmtId="177" fontId="89" fillId="29" borderId="3" xfId="0" applyNumberFormat="1" applyFont="1" applyFill="1" applyBorder="1" applyAlignment="1">
      <alignment horizontal="center" vertical="center" wrapText="1"/>
    </xf>
    <xf numFmtId="177" fontId="90" fillId="29" borderId="19" xfId="0" applyNumberFormat="1" applyFont="1" applyFill="1" applyBorder="1" applyAlignment="1">
      <alignment horizontal="center" vertical="center" wrapText="1"/>
    </xf>
    <xf numFmtId="0" fontId="95" fillId="22" borderId="3" xfId="0" applyFont="1" applyFill="1" applyBorder="1" applyAlignment="1">
      <alignment horizontal="left" vertical="center" wrapText="1"/>
    </xf>
    <xf numFmtId="0" fontId="95" fillId="22" borderId="3" xfId="0" applyFont="1" applyFill="1" applyBorder="1" applyAlignment="1">
      <alignment horizontal="center" vertical="center" wrapText="1"/>
    </xf>
    <xf numFmtId="178" fontId="95" fillId="29" borderId="3" xfId="0" applyNumberFormat="1" applyFont="1" applyFill="1" applyBorder="1" applyAlignment="1">
      <alignment horizontal="center" vertical="center" wrapText="1"/>
    </xf>
    <xf numFmtId="178" fontId="92" fillId="29" borderId="3" xfId="0" applyNumberFormat="1" applyFont="1" applyFill="1" applyBorder="1" applyAlignment="1">
      <alignment horizontal="center" vertical="center" wrapText="1"/>
    </xf>
    <xf numFmtId="0" fontId="9" fillId="22" borderId="3" xfId="0" applyFont="1" applyFill="1" applyBorder="1" applyAlignment="1">
      <alignment horizontal="left" vertical="center"/>
    </xf>
    <xf numFmtId="0" fontId="9" fillId="22" borderId="3" xfId="0" applyFont="1" applyFill="1" applyBorder="1" applyAlignment="1">
      <alignment horizontal="center" vertical="center" wrapText="1"/>
    </xf>
    <xf numFmtId="178" fontId="9" fillId="29" borderId="3" xfId="0" applyNumberFormat="1" applyFont="1" applyFill="1" applyBorder="1" applyAlignment="1">
      <alignment horizontal="center" vertical="center" wrapText="1"/>
    </xf>
    <xf numFmtId="178" fontId="91" fillId="29" borderId="3" xfId="0" applyNumberFormat="1" applyFont="1" applyFill="1" applyBorder="1" applyAlignment="1">
      <alignment horizontal="center" vertical="center" wrapText="1"/>
    </xf>
    <xf numFmtId="0" fontId="95" fillId="22" borderId="3" xfId="0" quotePrefix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5" fillId="29" borderId="3" xfId="0" applyFont="1" applyFill="1" applyBorder="1" applyAlignment="1">
      <alignment horizontal="left" vertical="center"/>
    </xf>
    <xf numFmtId="0" fontId="95" fillId="0" borderId="3" xfId="0" applyFont="1" applyBorder="1" applyAlignment="1">
      <alignment horizontal="left" vertical="center"/>
    </xf>
    <xf numFmtId="0" fontId="95" fillId="0" borderId="3" xfId="0" applyFont="1" applyBorder="1" applyAlignment="1">
      <alignment horizontal="left" vertical="center" wrapText="1"/>
    </xf>
    <xf numFmtId="0" fontId="9" fillId="22" borderId="3" xfId="0" applyFont="1" applyFill="1" applyBorder="1" applyAlignment="1">
      <alignment horizontal="left" vertical="center" wrapText="1"/>
    </xf>
    <xf numFmtId="0" fontId="9" fillId="22" borderId="3" xfId="0" quotePrefix="1" applyFont="1" applyFill="1" applyBorder="1" applyAlignment="1">
      <alignment horizontal="center" vertical="center"/>
    </xf>
    <xf numFmtId="0" fontId="88" fillId="0" borderId="3" xfId="0" applyFont="1" applyBorder="1" applyAlignment="1">
      <alignment horizontal="left" vertical="center" wrapText="1"/>
    </xf>
    <xf numFmtId="0" fontId="9" fillId="29" borderId="3" xfId="0" applyFont="1" applyFill="1" applyBorder="1" applyAlignment="1">
      <alignment horizontal="left" vertical="center"/>
    </xf>
    <xf numFmtId="0" fontId="88" fillId="22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8" fillId="0" borderId="3" xfId="0" applyFont="1" applyBorder="1" applyAlignment="1">
      <alignment horizontal="left" vertical="center"/>
    </xf>
    <xf numFmtId="179" fontId="4" fillId="29" borderId="3" xfId="0" applyNumberFormat="1" applyFont="1" applyFill="1" applyBorder="1" applyAlignment="1">
      <alignment horizontal="center" vertical="center" wrapText="1"/>
    </xf>
    <xf numFmtId="0" fontId="88" fillId="29" borderId="3" xfId="0" applyFont="1" applyFill="1" applyBorder="1" applyAlignment="1">
      <alignment horizontal="left" vertical="center" wrapText="1"/>
    </xf>
    <xf numFmtId="0" fontId="88" fillId="22" borderId="3" xfId="0" applyFont="1" applyFill="1" applyBorder="1" applyAlignment="1">
      <alignment horizontal="center" vertical="center" wrapText="1"/>
    </xf>
    <xf numFmtId="179" fontId="96" fillId="29" borderId="3" xfId="0" applyNumberFormat="1" applyFont="1" applyFill="1" applyBorder="1" applyAlignment="1">
      <alignment horizontal="center" vertical="center" wrapText="1"/>
    </xf>
    <xf numFmtId="179" fontId="9" fillId="29" borderId="3" xfId="0" applyNumberFormat="1" applyFont="1" applyFill="1" applyBorder="1" applyAlignment="1">
      <alignment horizontal="center" vertical="center" wrapText="1"/>
    </xf>
    <xf numFmtId="179" fontId="91" fillId="29" borderId="3" xfId="0" applyNumberFormat="1" applyFont="1" applyFill="1" applyBorder="1" applyAlignment="1">
      <alignment horizontal="center" vertical="center" wrapText="1"/>
    </xf>
    <xf numFmtId="0" fontId="9" fillId="22" borderId="3" xfId="0" applyFont="1" applyFill="1" applyBorder="1" applyAlignment="1">
      <alignment horizontal="center" vertical="center"/>
    </xf>
    <xf numFmtId="0" fontId="9" fillId="22" borderId="3" xfId="0" applyFont="1" applyFill="1" applyBorder="1" applyAlignment="1">
      <alignment horizontal="center" vertical="center" wrapText="1" shrinkToFit="1"/>
    </xf>
    <xf numFmtId="0" fontId="88" fillId="22" borderId="3" xfId="0" quotePrefix="1" applyFont="1" applyFill="1" applyBorder="1" applyAlignment="1">
      <alignment horizontal="center" vertical="center"/>
    </xf>
    <xf numFmtId="179" fontId="88" fillId="29" borderId="3" xfId="0" applyNumberFormat="1" applyFont="1" applyFill="1" applyBorder="1" applyAlignment="1">
      <alignment horizontal="center" vertical="center" wrapText="1"/>
    </xf>
    <xf numFmtId="0" fontId="9" fillId="29" borderId="3" xfId="0" applyFont="1" applyFill="1" applyBorder="1" applyAlignment="1">
      <alignment horizontal="left" vertical="center" wrapText="1"/>
    </xf>
    <xf numFmtId="179" fontId="95" fillId="29" borderId="3" xfId="0" applyNumberFormat="1" applyFont="1" applyFill="1" applyBorder="1" applyAlignment="1">
      <alignment horizontal="center" vertical="center" wrapText="1"/>
    </xf>
    <xf numFmtId="0" fontId="4" fillId="29" borderId="3" xfId="0" applyFont="1" applyFill="1" applyBorder="1" applyAlignment="1">
      <alignment horizontal="left" vertical="center" wrapText="1"/>
    </xf>
    <xf numFmtId="0" fontId="5" fillId="29" borderId="3" xfId="0" quotePrefix="1" applyNumberFormat="1" applyFont="1" applyFill="1" applyBorder="1" applyAlignment="1">
      <alignment horizontal="center" vertical="center"/>
    </xf>
    <xf numFmtId="179" fontId="85" fillId="29" borderId="3" xfId="207" applyNumberFormat="1" applyFont="1" applyFill="1" applyBorder="1" applyAlignment="1">
      <alignment horizontal="right" vertical="center" wrapText="1"/>
    </xf>
    <xf numFmtId="179" fontId="84" fillId="29" borderId="3" xfId="207" applyNumberFormat="1" applyFont="1" applyFill="1" applyBorder="1" applyAlignment="1">
      <alignment horizontal="right" vertical="center" wrapText="1"/>
    </xf>
    <xf numFmtId="0" fontId="5" fillId="29" borderId="3" xfId="0" applyNumberFormat="1" applyFont="1" applyFill="1" applyBorder="1" applyAlignment="1">
      <alignment horizontal="center" vertical="center"/>
    </xf>
    <xf numFmtId="0" fontId="9" fillId="22" borderId="14" xfId="0" applyFont="1" applyFill="1" applyBorder="1" applyAlignment="1">
      <alignment horizontal="center" vertical="center"/>
    </xf>
    <xf numFmtId="0" fontId="9" fillId="22" borderId="14" xfId="0" applyFont="1" applyFill="1" applyBorder="1" applyAlignment="1">
      <alignment horizontal="center" vertical="center" wrapText="1"/>
    </xf>
    <xf numFmtId="0" fontId="9" fillId="22" borderId="14" xfId="0" applyFont="1" applyFill="1" applyBorder="1" applyAlignment="1">
      <alignment horizontal="center" vertical="center" wrapText="1" shrinkToFit="1"/>
    </xf>
    <xf numFmtId="0" fontId="96" fillId="22" borderId="3" xfId="0" applyFont="1" applyFill="1" applyBorder="1" applyAlignment="1">
      <alignment horizontal="left" vertical="center" wrapText="1"/>
    </xf>
    <xf numFmtId="0" fontId="96" fillId="22" borderId="3" xfId="0" applyFont="1" applyFill="1" applyBorder="1" applyAlignment="1">
      <alignment horizontal="center" vertical="center" wrapText="1"/>
    </xf>
    <xf numFmtId="0" fontId="96" fillId="0" borderId="3" xfId="0" applyFont="1" applyBorder="1" applyAlignment="1">
      <alignment horizontal="left" vertical="center" wrapText="1"/>
    </xf>
    <xf numFmtId="0" fontId="96" fillId="22" borderId="3" xfId="0" quotePrefix="1" applyFont="1" applyFill="1" applyBorder="1" applyAlignment="1">
      <alignment horizontal="center" vertical="center"/>
    </xf>
    <xf numFmtId="0" fontId="79" fillId="29" borderId="3" xfId="0" applyFont="1" applyFill="1" applyBorder="1" applyAlignment="1">
      <alignment horizontal="left" vertical="center" wrapText="1"/>
    </xf>
    <xf numFmtId="173" fontId="73" fillId="0" borderId="3" xfId="0" applyNumberFormat="1" applyFont="1" applyFill="1" applyBorder="1" applyAlignment="1">
      <alignment horizontal="center" vertical="center" wrapText="1"/>
    </xf>
    <xf numFmtId="173" fontId="79" fillId="0" borderId="3" xfId="0" applyNumberFormat="1" applyFont="1" applyFill="1" applyBorder="1" applyAlignment="1">
      <alignment horizontal="center" vertical="center" wrapText="1"/>
    </xf>
    <xf numFmtId="3" fontId="73" fillId="29" borderId="3" xfId="0" applyNumberFormat="1" applyFont="1" applyFill="1" applyBorder="1" applyAlignment="1">
      <alignment horizontal="right" vertical="center" wrapText="1"/>
    </xf>
    <xf numFmtId="169" fontId="73" fillId="29" borderId="3" xfId="207" applyNumberFormat="1" applyFont="1" applyFill="1" applyBorder="1" applyAlignment="1">
      <alignment horizontal="right" vertical="center" wrapText="1"/>
    </xf>
    <xf numFmtId="173" fontId="79" fillId="29" borderId="3" xfId="0" applyNumberFormat="1" applyFont="1" applyFill="1" applyBorder="1" applyAlignment="1">
      <alignment horizontal="right" vertical="center" wrapText="1"/>
    </xf>
    <xf numFmtId="173" fontId="79" fillId="0" borderId="3" xfId="0" applyNumberFormat="1" applyFont="1" applyFill="1" applyBorder="1" applyAlignment="1">
      <alignment horizontal="right" vertical="center" wrapText="1"/>
    </xf>
    <xf numFmtId="173" fontId="87" fillId="0" borderId="3" xfId="0" applyNumberFormat="1" applyFont="1" applyFill="1" applyBorder="1" applyAlignment="1">
      <alignment horizontal="center" vertical="center" wrapText="1"/>
    </xf>
    <xf numFmtId="169" fontId="87" fillId="0" borderId="3" xfId="207" applyNumberFormat="1" applyFont="1" applyFill="1" applyBorder="1" applyAlignment="1">
      <alignment horizontal="right" vertical="center" wrapText="1"/>
    </xf>
    <xf numFmtId="179" fontId="79" fillId="29" borderId="3" xfId="0" applyNumberFormat="1" applyFont="1" applyFill="1" applyBorder="1" applyAlignment="1">
      <alignment horizontal="right" vertical="center" wrapText="1"/>
    </xf>
    <xf numFmtId="173" fontId="73" fillId="29" borderId="3" xfId="0" applyNumberFormat="1" applyFont="1" applyFill="1" applyBorder="1" applyAlignment="1">
      <alignment horizontal="right" vertical="center" wrapText="1"/>
    </xf>
    <xf numFmtId="3" fontId="79" fillId="29" borderId="3" xfId="0" applyNumberFormat="1" applyFont="1" applyFill="1" applyBorder="1" applyAlignment="1">
      <alignment horizontal="right" vertical="center" wrapText="1"/>
    </xf>
    <xf numFmtId="179" fontId="73" fillId="29" borderId="3" xfId="0" applyNumberFormat="1" applyFont="1" applyFill="1" applyBorder="1" applyAlignment="1">
      <alignment horizontal="right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9" fontId="5" fillId="29" borderId="3" xfId="0" applyNumberFormat="1" applyFont="1" applyFill="1" applyBorder="1" applyAlignment="1">
      <alignment horizontal="right" vertical="center" wrapText="1"/>
    </xf>
    <xf numFmtId="179" fontId="79" fillId="29" borderId="3" xfId="207" applyNumberFormat="1" applyFont="1" applyFill="1" applyBorder="1" applyAlignment="1">
      <alignment horizontal="right" vertical="center" wrapText="1"/>
    </xf>
    <xf numFmtId="173" fontId="73" fillId="0" borderId="3" xfId="0" applyNumberFormat="1" applyFont="1" applyFill="1" applyBorder="1" applyAlignment="1">
      <alignment horizontal="right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right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177" fontId="9" fillId="29" borderId="3" xfId="0" applyNumberFormat="1" applyFont="1" applyFill="1" applyBorder="1" applyAlignment="1">
      <alignment horizontal="left" vertical="center" wrapText="1"/>
    </xf>
    <xf numFmtId="0" fontId="9" fillId="29" borderId="15" xfId="0" applyFont="1" applyFill="1" applyBorder="1" applyAlignment="1">
      <alignment horizontal="left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3" fontId="4" fillId="0" borderId="3" xfId="0" applyNumberFormat="1" applyFont="1" applyFill="1" applyBorder="1" applyAlignment="1">
      <alignment horizontal="right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72" fillId="29" borderId="3" xfId="0" applyNumberFormat="1" applyFont="1" applyFill="1" applyBorder="1" applyAlignment="1">
      <alignment horizontal="center" vertical="center" wrapText="1"/>
    </xf>
    <xf numFmtId="169" fontId="72" fillId="29" borderId="3" xfId="207" applyNumberFormat="1" applyFont="1" applyFill="1" applyBorder="1" applyAlignment="1">
      <alignment horizontal="right" vertical="center" wrapText="1"/>
    </xf>
    <xf numFmtId="173" fontId="99" fillId="29" borderId="3" xfId="0" applyNumberFormat="1" applyFont="1" applyFill="1" applyBorder="1" applyAlignment="1">
      <alignment horizontal="center" vertical="center" wrapText="1"/>
    </xf>
    <xf numFmtId="169" fontId="99" fillId="29" borderId="3" xfId="207" applyNumberFormat="1" applyFont="1" applyFill="1" applyBorder="1" applyAlignment="1">
      <alignment horizontal="right" vertical="center" wrapText="1"/>
    </xf>
    <xf numFmtId="170" fontId="72" fillId="29" borderId="3" xfId="238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0" fontId="79" fillId="29" borderId="3" xfId="0" applyNumberFormat="1" applyFont="1" applyFill="1" applyBorder="1" applyAlignment="1">
      <alignment horizontal="center" vertical="center" wrapText="1" shrinkToFit="1"/>
    </xf>
    <xf numFmtId="3" fontId="79" fillId="29" borderId="3" xfId="0" applyNumberFormat="1" applyFont="1" applyFill="1" applyBorder="1" applyAlignment="1">
      <alignment horizontal="center" vertical="center" wrapText="1" shrinkToFit="1"/>
    </xf>
    <xf numFmtId="3" fontId="79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3" fontId="73" fillId="29" borderId="3" xfId="0" applyNumberFormat="1" applyFont="1" applyFill="1" applyBorder="1" applyAlignment="1">
      <alignment horizontal="center" vertical="center" wrapText="1" shrinkToFit="1"/>
    </xf>
    <xf numFmtId="0" fontId="73" fillId="29" borderId="3" xfId="0" applyNumberFormat="1" applyFont="1" applyFill="1" applyBorder="1" applyAlignment="1">
      <alignment horizontal="center" vertical="center" wrapText="1" shrinkToFi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9" fontId="90" fillId="0" borderId="19" xfId="0" applyNumberFormat="1" applyFont="1" applyFill="1" applyBorder="1" applyAlignment="1">
      <alignment horizontal="right" vertical="center" wrapText="1"/>
    </xf>
    <xf numFmtId="179" fontId="89" fillId="29" borderId="19" xfId="0" applyNumberFormat="1" applyFont="1" applyFill="1" applyBorder="1" applyAlignment="1">
      <alignment horizontal="right" vertical="center" wrapText="1"/>
    </xf>
    <xf numFmtId="179" fontId="79" fillId="0" borderId="19" xfId="0" applyNumberFormat="1" applyFont="1" applyFill="1" applyBorder="1" applyAlignment="1">
      <alignment horizontal="right" vertical="center" wrapText="1"/>
    </xf>
    <xf numFmtId="179" fontId="73" fillId="29" borderId="19" xfId="0" applyNumberFormat="1" applyFont="1" applyFill="1" applyBorder="1" applyAlignment="1">
      <alignment horizontal="right" vertical="center" wrapText="1"/>
    </xf>
    <xf numFmtId="179" fontId="79" fillId="29" borderId="19" xfId="0" applyNumberFormat="1" applyFont="1" applyFill="1" applyBorder="1" applyAlignment="1">
      <alignment horizontal="right" vertical="center" wrapText="1"/>
    </xf>
    <xf numFmtId="177" fontId="73" fillId="29" borderId="19" xfId="0" applyNumberFormat="1" applyFont="1" applyFill="1" applyBorder="1" applyAlignment="1">
      <alignment horizontal="right" vertical="center" wrapText="1"/>
    </xf>
    <xf numFmtId="177" fontId="79" fillId="29" borderId="19" xfId="0" applyNumberFormat="1" applyFont="1" applyFill="1" applyBorder="1" applyAlignment="1">
      <alignment horizontal="right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7" fontId="79" fillId="0" borderId="19" xfId="0" applyNumberFormat="1" applyFont="1" applyFill="1" applyBorder="1" applyAlignment="1">
      <alignment horizontal="center" vertical="center" wrapText="1"/>
    </xf>
    <xf numFmtId="177" fontId="79" fillId="0" borderId="19" xfId="0" applyNumberFormat="1" applyFont="1" applyFill="1" applyBorder="1" applyAlignment="1">
      <alignment horizontal="right" vertical="center" wrapText="1"/>
    </xf>
    <xf numFmtId="177" fontId="90" fillId="29" borderId="3" xfId="0" applyNumberFormat="1" applyFont="1" applyFill="1" applyBorder="1" applyAlignment="1">
      <alignment horizontal="center" vertical="center" wrapText="1"/>
    </xf>
    <xf numFmtId="177" fontId="89" fillId="29" borderId="19" xfId="0" applyNumberFormat="1" applyFont="1" applyFill="1" applyBorder="1" applyAlignment="1">
      <alignment horizontal="center" vertical="center" wrapText="1"/>
    </xf>
    <xf numFmtId="177" fontId="89" fillId="0" borderId="19" xfId="0" applyNumberFormat="1" applyFont="1" applyFill="1" applyBorder="1" applyAlignment="1">
      <alignment horizontal="center" vertical="center" wrapText="1"/>
    </xf>
    <xf numFmtId="177" fontId="90" fillId="0" borderId="19" xfId="0" applyNumberFormat="1" applyFont="1" applyFill="1" applyBorder="1" applyAlignment="1">
      <alignment horizontal="center" vertical="center" wrapText="1"/>
    </xf>
    <xf numFmtId="177" fontId="79" fillId="29" borderId="19" xfId="0" applyNumberFormat="1" applyFont="1" applyFill="1" applyBorder="1" applyAlignment="1">
      <alignment horizontal="center" vertical="center" wrapText="1"/>
    </xf>
    <xf numFmtId="0" fontId="95" fillId="29" borderId="3" xfId="0" applyFont="1" applyFill="1" applyBorder="1" applyAlignment="1">
      <alignment horizontal="left" vertical="center" wrapText="1"/>
    </xf>
    <xf numFmtId="177" fontId="87" fillId="0" borderId="19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vertical="center" wrapText="1"/>
    </xf>
    <xf numFmtId="177" fontId="87" fillId="29" borderId="3" xfId="0" applyNumberFormat="1" applyFont="1" applyFill="1" applyBorder="1" applyAlignment="1">
      <alignment horizontal="center" vertical="center" wrapText="1"/>
    </xf>
    <xf numFmtId="177" fontId="95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5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7" fontId="95" fillId="0" borderId="3" xfId="0" applyNumberFormat="1" applyFont="1" applyFill="1" applyBorder="1" applyAlignment="1">
      <alignment horizontal="center" vertical="center" wrapText="1"/>
    </xf>
    <xf numFmtId="178" fontId="100" fillId="29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7" fontId="9" fillId="29" borderId="3" xfId="0" applyNumberFormat="1" applyFont="1" applyFill="1" applyBorder="1" applyAlignment="1">
      <alignment horizontal="center" vertical="center" wrapText="1"/>
    </xf>
    <xf numFmtId="178" fontId="101" fillId="29" borderId="3" xfId="0" applyNumberFormat="1" applyFont="1" applyFill="1" applyBorder="1" applyAlignment="1">
      <alignment horizontal="center" vertical="center" wrapText="1"/>
    </xf>
    <xf numFmtId="177" fontId="95" fillId="0" borderId="3" xfId="0" applyNumberFormat="1" applyFont="1" applyFill="1" applyBorder="1" applyAlignment="1">
      <alignment horizontal="right" vertical="center" wrapText="1"/>
    </xf>
    <xf numFmtId="0" fontId="95" fillId="0" borderId="0" xfId="0" applyFont="1" applyFill="1" applyBorder="1" applyAlignment="1">
      <alignment vertical="center"/>
    </xf>
    <xf numFmtId="177" fontId="9" fillId="0" borderId="3" xfId="0" applyNumberFormat="1" applyFont="1" applyFill="1" applyBorder="1" applyAlignment="1">
      <alignment horizontal="right" vertical="center" wrapText="1"/>
    </xf>
    <xf numFmtId="0" fontId="9" fillId="22" borderId="0" xfId="0" applyFont="1" applyFill="1" applyBorder="1" applyAlignment="1">
      <alignment horizontal="left" vertical="center" wrapText="1"/>
    </xf>
    <xf numFmtId="0" fontId="9" fillId="22" borderId="0" xfId="0" applyFont="1" applyFill="1" applyBorder="1" applyAlignment="1">
      <alignment horizontal="center" vertical="center"/>
    </xf>
    <xf numFmtId="170" fontId="9" fillId="22" borderId="0" xfId="0" applyNumberFormat="1" applyFont="1" applyFill="1" applyBorder="1" applyAlignment="1">
      <alignment horizontal="center" vertical="center" wrapText="1"/>
    </xf>
    <xf numFmtId="170" fontId="9" fillId="22" borderId="0" xfId="0" applyNumberFormat="1" applyFont="1" applyFill="1" applyBorder="1" applyAlignment="1">
      <alignment horizontal="right" vertical="center" wrapText="1"/>
    </xf>
    <xf numFmtId="0" fontId="102" fillId="29" borderId="0" xfId="0" applyFont="1" applyFill="1" applyBorder="1" applyAlignment="1">
      <alignment horizontal="center" vertical="center" wrapText="1"/>
    </xf>
    <xf numFmtId="0" fontId="9" fillId="29" borderId="0" xfId="0" quotePrefix="1" applyFont="1" applyFill="1" applyBorder="1" applyAlignment="1">
      <alignment horizontal="center" vertical="center"/>
    </xf>
    <xf numFmtId="170" fontId="9" fillId="29" borderId="0" xfId="0" applyNumberFormat="1" applyFont="1" applyFill="1" applyBorder="1" applyAlignment="1">
      <alignment vertical="center" wrapText="1"/>
    </xf>
    <xf numFmtId="0" fontId="9" fillId="29" borderId="0" xfId="0" applyFont="1" applyFill="1" applyBorder="1" applyAlignment="1">
      <alignment vertical="center"/>
    </xf>
    <xf numFmtId="0" fontId="9" fillId="29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0" fontId="9" fillId="0" borderId="0" xfId="0" applyNumberFormat="1" applyFont="1" applyFill="1" applyBorder="1" applyAlignment="1">
      <alignment horizontal="center" vertical="center" wrapText="1"/>
    </xf>
    <xf numFmtId="170" fontId="9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173" fontId="9" fillId="0" borderId="3" xfId="0" applyNumberFormat="1" applyFont="1" applyFill="1" applyBorder="1" applyAlignment="1">
      <alignment horizontal="center" vertical="center" wrapText="1"/>
    </xf>
    <xf numFmtId="170" fontId="9" fillId="0" borderId="3" xfId="0" applyNumberFormat="1" applyFont="1" applyFill="1" applyBorder="1" applyAlignment="1">
      <alignment horizontal="right" vertical="center" wrapText="1"/>
    </xf>
    <xf numFmtId="173" fontId="95" fillId="0" borderId="3" xfId="0" applyNumberFormat="1" applyFont="1" applyFill="1" applyBorder="1" applyAlignment="1">
      <alignment horizontal="right" vertical="center" wrapText="1"/>
    </xf>
    <xf numFmtId="173" fontId="9" fillId="0" borderId="3" xfId="0" applyNumberFormat="1" applyFont="1" applyFill="1" applyBorder="1" applyAlignment="1">
      <alignment horizontal="right" vertical="center" wrapText="1"/>
    </xf>
    <xf numFmtId="0" fontId="9" fillId="29" borderId="3" xfId="0" quotePrefix="1" applyFont="1" applyFill="1" applyBorder="1" applyAlignment="1">
      <alignment horizontal="left" vertical="center"/>
    </xf>
    <xf numFmtId="179" fontId="101" fillId="29" borderId="3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5" fillId="22" borderId="0" xfId="0" quotePrefix="1" applyFont="1" applyFill="1" applyBorder="1" applyAlignment="1">
      <alignment horizontal="center" vertical="center"/>
    </xf>
    <xf numFmtId="179" fontId="9" fillId="29" borderId="0" xfId="0" applyNumberFormat="1" applyFont="1" applyFill="1" applyBorder="1" applyAlignment="1">
      <alignment horizontal="center" vertical="center" wrapText="1"/>
    </xf>
    <xf numFmtId="0" fontId="9" fillId="29" borderId="0" xfId="0" applyFont="1" applyFill="1" applyAlignment="1">
      <alignment horizontal="center" vertical="center"/>
    </xf>
    <xf numFmtId="0" fontId="79" fillId="29" borderId="3" xfId="0" applyFont="1" applyFill="1" applyBorder="1" applyAlignment="1">
      <alignment horizontal="left" vertical="center" wrapText="1"/>
    </xf>
    <xf numFmtId="178" fontId="86" fillId="29" borderId="3" xfId="0" applyNumberFormat="1" applyFont="1" applyFill="1" applyBorder="1" applyAlignment="1">
      <alignment horizontal="center" vertical="center" wrapText="1"/>
    </xf>
    <xf numFmtId="179" fontId="92" fillId="29" borderId="3" xfId="0" applyNumberFormat="1" applyFont="1" applyFill="1" applyBorder="1" applyAlignment="1">
      <alignment horizontal="center" vertical="center" wrapText="1"/>
    </xf>
    <xf numFmtId="173" fontId="95" fillId="0" borderId="3" xfId="0" applyNumberFormat="1" applyFont="1" applyFill="1" applyBorder="1" applyAlignment="1">
      <alignment horizontal="center" vertical="center" wrapText="1"/>
    </xf>
    <xf numFmtId="170" fontId="95" fillId="0" borderId="3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80" fillId="29" borderId="0" xfId="0" applyFont="1" applyFill="1" applyBorder="1" applyAlignment="1">
      <alignment horizontal="center" vertical="center"/>
    </xf>
    <xf numFmtId="0" fontId="73" fillId="29" borderId="0" xfId="0" applyFont="1" applyFill="1" applyBorder="1" applyAlignment="1">
      <alignment horizontal="center" vertical="center"/>
    </xf>
    <xf numFmtId="177" fontId="73" fillId="29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3" fontId="73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left" vertical="center" wrapText="1"/>
    </xf>
    <xf numFmtId="0" fontId="4" fillId="22" borderId="3" xfId="0" applyFont="1" applyFill="1" applyBorder="1" applyAlignment="1">
      <alignment horizontal="center" vertical="center" wrapText="1"/>
    </xf>
    <xf numFmtId="179" fontId="99" fillId="29" borderId="3" xfId="0" applyNumberFormat="1" applyFont="1" applyFill="1" applyBorder="1" applyAlignment="1">
      <alignment horizontal="center" vertical="center" wrapText="1"/>
    </xf>
    <xf numFmtId="0" fontId="83" fillId="22" borderId="3" xfId="0" applyFont="1" applyFill="1" applyBorder="1" applyAlignment="1">
      <alignment horizontal="left" vertical="center" wrapText="1"/>
    </xf>
    <xf numFmtId="0" fontId="83" fillId="22" borderId="3" xfId="0" applyFont="1" applyFill="1" applyBorder="1" applyAlignment="1">
      <alignment horizontal="center" vertical="center" wrapText="1"/>
    </xf>
    <xf numFmtId="179" fontId="84" fillId="29" borderId="3" xfId="0" applyNumberFormat="1" applyFont="1" applyFill="1" applyBorder="1" applyAlignment="1">
      <alignment horizontal="center" vertical="center" wrapText="1"/>
    </xf>
    <xf numFmtId="0" fontId="5" fillId="22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22" borderId="3" xfId="0" quotePrefix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22" borderId="3" xfId="0" quotePrefix="1" applyFont="1" applyFill="1" applyBorder="1" applyAlignment="1">
      <alignment horizontal="center" vertical="center"/>
    </xf>
    <xf numFmtId="177" fontId="6" fillId="29" borderId="3" xfId="0" applyNumberFormat="1" applyFont="1" applyFill="1" applyBorder="1" applyAlignment="1">
      <alignment horizontal="center" vertical="center" wrapText="1"/>
    </xf>
    <xf numFmtId="177" fontId="103" fillId="29" borderId="3" xfId="0" applyNumberFormat="1" applyFont="1" applyFill="1" applyBorder="1" applyAlignment="1">
      <alignment horizontal="center" vertical="center" wrapText="1"/>
    </xf>
    <xf numFmtId="179" fontId="103" fillId="29" borderId="3" xfId="0" applyNumberFormat="1" applyFont="1" applyFill="1" applyBorder="1" applyAlignment="1">
      <alignment horizontal="center" vertical="center" wrapText="1"/>
    </xf>
    <xf numFmtId="0" fontId="83" fillId="22" borderId="3" xfId="0" quotePrefix="1" applyFont="1" applyFill="1" applyBorder="1" applyAlignment="1">
      <alignment horizontal="center" vertical="center"/>
    </xf>
    <xf numFmtId="177" fontId="72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left" vertical="center" wrapText="1"/>
    </xf>
    <xf numFmtId="0" fontId="85" fillId="0" borderId="0" xfId="0" applyFont="1" applyFill="1" applyBorder="1" applyAlignment="1">
      <alignment vertical="center"/>
    </xf>
    <xf numFmtId="0" fontId="5" fillId="29" borderId="15" xfId="0" applyFont="1" applyFill="1" applyBorder="1" applyAlignment="1">
      <alignment horizontal="left" vertical="center" wrapText="1"/>
    </xf>
    <xf numFmtId="173" fontId="5" fillId="0" borderId="3" xfId="0" applyNumberFormat="1" applyFont="1" applyFill="1" applyBorder="1" applyAlignment="1">
      <alignment horizontal="right" vertical="center" wrapText="1"/>
    </xf>
    <xf numFmtId="179" fontId="104" fillId="29" borderId="3" xfId="0" applyNumberFormat="1" applyFont="1" applyFill="1" applyBorder="1" applyAlignment="1">
      <alignment horizontal="center" vertical="center" wrapText="1"/>
    </xf>
    <xf numFmtId="179" fontId="6" fillId="29" borderId="3" xfId="0" applyNumberFormat="1" applyFont="1" applyFill="1" applyBorder="1" applyAlignment="1">
      <alignment horizontal="center" vertical="center" wrapText="1"/>
    </xf>
    <xf numFmtId="169" fontId="73" fillId="29" borderId="3" xfId="0" applyNumberFormat="1" applyFont="1" applyFill="1" applyBorder="1" applyAlignment="1">
      <alignment horizontal="center" vertical="center"/>
    </xf>
    <xf numFmtId="0" fontId="73" fillId="29" borderId="0" xfId="0" applyNumberFormat="1" applyFont="1" applyFill="1" applyBorder="1" applyAlignment="1">
      <alignment horizontal="center" vertical="center" wrapText="1"/>
    </xf>
    <xf numFmtId="177" fontId="73" fillId="29" borderId="0" xfId="0" applyNumberFormat="1" applyFont="1" applyFill="1" applyBorder="1" applyAlignment="1">
      <alignment horizontal="center" vertical="center" wrapText="1"/>
    </xf>
    <xf numFmtId="3" fontId="73" fillId="29" borderId="0" xfId="0" applyNumberFormat="1" applyFont="1" applyFill="1" applyBorder="1" applyAlignment="1">
      <alignment horizontal="center" vertical="center" wrapText="1"/>
    </xf>
    <xf numFmtId="0" fontId="90" fillId="29" borderId="0" xfId="0" applyFont="1" applyFill="1" applyBorder="1" applyAlignment="1" applyProtection="1">
      <alignment horizontal="left" vertical="center" wrapText="1"/>
      <protection locked="0"/>
    </xf>
    <xf numFmtId="0" fontId="90" fillId="29" borderId="0" xfId="0" quotePrefix="1" applyFont="1" applyFill="1" applyBorder="1" applyAlignment="1">
      <alignment horizontal="center" vertical="center"/>
    </xf>
    <xf numFmtId="177" fontId="79" fillId="29" borderId="0" xfId="0" applyNumberFormat="1" applyFont="1" applyFill="1" applyBorder="1" applyAlignment="1">
      <alignment horizontal="center" vertical="center" wrapText="1"/>
    </xf>
    <xf numFmtId="179" fontId="79" fillId="29" borderId="0" xfId="0" applyNumberFormat="1" applyFont="1" applyFill="1" applyBorder="1" applyAlignment="1">
      <alignment horizontal="right" vertical="center" wrapText="1"/>
    </xf>
    <xf numFmtId="0" fontId="79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77" fontId="79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3" fontId="79" fillId="29" borderId="3" xfId="0" applyNumberFormat="1" applyFont="1" applyFill="1" applyBorder="1" applyAlignment="1">
      <alignment horizontal="center" vertical="center" wrapText="1"/>
    </xf>
    <xf numFmtId="177" fontId="95" fillId="30" borderId="3" xfId="0" applyNumberFormat="1" applyFont="1" applyFill="1" applyBorder="1" applyAlignment="1">
      <alignment horizontal="center" vertical="center" wrapText="1"/>
    </xf>
    <xf numFmtId="0" fontId="72" fillId="0" borderId="3" xfId="0" applyFont="1" applyBorder="1" applyAlignment="1">
      <alignment horizontal="left" vertical="center"/>
    </xf>
    <xf numFmtId="177" fontId="5" fillId="0" borderId="3" xfId="0" applyNumberFormat="1" applyFont="1" applyFill="1" applyBorder="1" applyAlignment="1">
      <alignment horizontal="right" vertical="center" wrapText="1"/>
    </xf>
    <xf numFmtId="177" fontId="89" fillId="0" borderId="3" xfId="0" applyNumberFormat="1" applyFont="1" applyFill="1" applyBorder="1" applyAlignment="1">
      <alignment horizontal="center" vertical="center" wrapText="1"/>
    </xf>
    <xf numFmtId="177" fontId="90" fillId="0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3" fontId="79" fillId="29" borderId="3" xfId="0" applyNumberFormat="1" applyFont="1" applyFill="1" applyBorder="1" applyAlignment="1">
      <alignment horizontal="center" vertical="center" wrapText="1"/>
    </xf>
    <xf numFmtId="3" fontId="79" fillId="29" borderId="3" xfId="0" applyNumberFormat="1" applyFont="1" applyFill="1" applyBorder="1" applyAlignment="1">
      <alignment horizontal="center" vertical="center" wrapText="1" shrinkToFit="1"/>
    </xf>
    <xf numFmtId="0" fontId="83" fillId="0" borderId="3" xfId="0" applyFont="1" applyFill="1" applyBorder="1" applyAlignment="1">
      <alignment horizontal="center" vertical="center" wrapText="1"/>
    </xf>
    <xf numFmtId="179" fontId="83" fillId="0" borderId="3" xfId="0" applyNumberFormat="1" applyFont="1" applyFill="1" applyBorder="1" applyAlignment="1">
      <alignment horizontal="center" vertical="center" wrapText="1"/>
    </xf>
    <xf numFmtId="179" fontId="5" fillId="0" borderId="3" xfId="0" applyNumberFormat="1" applyFont="1" applyFill="1" applyBorder="1" applyAlignment="1">
      <alignment horizontal="center" vertical="center" wrapText="1"/>
    </xf>
    <xf numFmtId="0" fontId="5" fillId="0" borderId="3" xfId="0" quotePrefix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9" fontId="79" fillId="0" borderId="3" xfId="0" applyNumberFormat="1" applyFont="1" applyFill="1" applyBorder="1" applyAlignment="1">
      <alignment horizontal="right" vertical="center" wrapText="1"/>
    </xf>
    <xf numFmtId="179" fontId="73" fillId="0" borderId="3" xfId="0" applyNumberFormat="1" applyFont="1" applyFill="1" applyBorder="1" applyAlignment="1">
      <alignment horizontal="center" vertical="center" wrapText="1"/>
    </xf>
    <xf numFmtId="179" fontId="73" fillId="0" borderId="3" xfId="0" applyNumberFormat="1" applyFont="1" applyFill="1" applyBorder="1" applyAlignment="1">
      <alignment horizontal="right" vertical="center" wrapText="1"/>
    </xf>
    <xf numFmtId="179" fontId="79" fillId="0" borderId="3" xfId="0" applyNumberFormat="1" applyFont="1" applyFill="1" applyBorder="1" applyAlignment="1">
      <alignment horizontal="center" vertical="center" wrapText="1"/>
    </xf>
    <xf numFmtId="177" fontId="9" fillId="30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left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3" fontId="73" fillId="0" borderId="3" xfId="0" applyNumberFormat="1" applyFont="1" applyFill="1" applyBorder="1" applyAlignment="1">
      <alignment horizontal="right" vertical="center" wrapText="1"/>
    </xf>
    <xf numFmtId="177" fontId="73" fillId="0" borderId="3" xfId="0" applyNumberFormat="1" applyFont="1" applyFill="1" applyBorder="1" applyAlignment="1">
      <alignment horizontal="center" vertical="center" wrapText="1"/>
    </xf>
    <xf numFmtId="3" fontId="73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69" fontId="4" fillId="29" borderId="3" xfId="207" applyNumberFormat="1" applyFont="1" applyFill="1" applyBorder="1" applyAlignment="1">
      <alignment horizontal="center" vertical="center" wrapText="1"/>
    </xf>
    <xf numFmtId="169" fontId="99" fillId="29" borderId="3" xfId="207" applyNumberFormat="1" applyFont="1" applyFill="1" applyBorder="1" applyAlignment="1">
      <alignment horizontal="center" vertical="center" wrapText="1"/>
    </xf>
    <xf numFmtId="170" fontId="9" fillId="31" borderId="3" xfId="0" applyNumberFormat="1" applyFont="1" applyFill="1" applyBorder="1" applyAlignment="1">
      <alignment horizontal="right" vertical="center" wrapText="1"/>
    </xf>
    <xf numFmtId="0" fontId="89" fillId="29" borderId="14" xfId="0" quotePrefix="1" applyFont="1" applyFill="1" applyBorder="1" applyAlignment="1">
      <alignment horizontal="center" vertical="center"/>
    </xf>
    <xf numFmtId="0" fontId="9" fillId="31" borderId="3" xfId="0" applyFont="1" applyFill="1" applyBorder="1" applyAlignment="1">
      <alignment horizontal="left" vertical="center" wrapText="1"/>
    </xf>
    <xf numFmtId="0" fontId="9" fillId="31" borderId="3" xfId="0" quotePrefix="1" applyFont="1" applyFill="1" applyBorder="1" applyAlignment="1">
      <alignment horizontal="center" vertical="center"/>
    </xf>
    <xf numFmtId="179" fontId="9" fillId="31" borderId="3" xfId="0" applyNumberFormat="1" applyFont="1" applyFill="1" applyBorder="1" applyAlignment="1">
      <alignment horizontal="center" vertical="center" wrapText="1"/>
    </xf>
    <xf numFmtId="179" fontId="91" fillId="31" borderId="3" xfId="0" applyNumberFormat="1" applyFont="1" applyFill="1" applyBorder="1" applyAlignment="1">
      <alignment horizontal="center" vertical="center" wrapText="1"/>
    </xf>
    <xf numFmtId="0" fontId="88" fillId="31" borderId="3" xfId="0" applyFont="1" applyFill="1" applyBorder="1" applyAlignment="1">
      <alignment horizontal="left" vertical="center" wrapText="1"/>
    </xf>
    <xf numFmtId="0" fontId="88" fillId="31" borderId="3" xfId="0" applyFont="1" applyFill="1" applyBorder="1" applyAlignment="1">
      <alignment horizontal="center" vertical="center" wrapText="1"/>
    </xf>
    <xf numFmtId="179" fontId="96" fillId="31" borderId="3" xfId="0" applyNumberFormat="1" applyFont="1" applyFill="1" applyBorder="1" applyAlignment="1">
      <alignment horizontal="center" vertical="center" wrapText="1"/>
    </xf>
    <xf numFmtId="0" fontId="90" fillId="29" borderId="36" xfId="246" applyFont="1" applyFill="1" applyBorder="1" applyAlignment="1">
      <alignment horizontal="left" vertical="center" wrapText="1"/>
    </xf>
    <xf numFmtId="0" fontId="90" fillId="29" borderId="37" xfId="0" applyFont="1" applyFill="1" applyBorder="1" applyAlignment="1">
      <alignment horizontal="center" vertical="center"/>
    </xf>
    <xf numFmtId="177" fontId="90" fillId="29" borderId="37" xfId="0" applyNumberFormat="1" applyFont="1" applyFill="1" applyBorder="1" applyAlignment="1">
      <alignment horizontal="center" vertical="center" wrapText="1"/>
    </xf>
    <xf numFmtId="179" fontId="79" fillId="29" borderId="38" xfId="0" applyNumberFormat="1" applyFont="1" applyFill="1" applyBorder="1" applyAlignment="1">
      <alignment horizontal="right" vertical="center" wrapText="1"/>
    </xf>
    <xf numFmtId="0" fontId="90" fillId="29" borderId="39" xfId="246" applyFont="1" applyFill="1" applyBorder="1" applyAlignment="1">
      <alignment horizontal="left" vertical="center" wrapText="1"/>
    </xf>
    <xf numFmtId="179" fontId="79" fillId="29" borderId="40" xfId="0" applyNumberFormat="1" applyFont="1" applyFill="1" applyBorder="1" applyAlignment="1">
      <alignment horizontal="right" vertical="center" wrapText="1"/>
    </xf>
    <xf numFmtId="0" fontId="89" fillId="29" borderId="41" xfId="0" applyFont="1" applyFill="1" applyBorder="1" applyAlignment="1" applyProtection="1">
      <alignment horizontal="left" vertical="center" wrapText="1"/>
      <protection locked="0"/>
    </xf>
    <xf numFmtId="0" fontId="89" fillId="29" borderId="42" xfId="0" applyFont="1" applyFill="1" applyBorder="1" applyAlignment="1">
      <alignment horizontal="center" vertical="center" wrapText="1"/>
    </xf>
    <xf numFmtId="177" fontId="89" fillId="29" borderId="43" xfId="0" applyNumberFormat="1" applyFont="1" applyFill="1" applyBorder="1" applyAlignment="1">
      <alignment horizontal="center" vertical="center" wrapText="1"/>
    </xf>
    <xf numFmtId="177" fontId="89" fillId="29" borderId="42" xfId="0" applyNumberFormat="1" applyFont="1" applyFill="1" applyBorder="1" applyAlignment="1">
      <alignment horizontal="center" vertical="center" wrapText="1"/>
    </xf>
    <xf numFmtId="179" fontId="73" fillId="29" borderId="44" xfId="0" applyNumberFormat="1" applyFont="1" applyFill="1" applyBorder="1" applyAlignment="1">
      <alignment horizontal="right" vertical="center" wrapText="1"/>
    </xf>
    <xf numFmtId="179" fontId="79" fillId="29" borderId="19" xfId="0" applyNumberFormat="1" applyFont="1" applyFill="1" applyBorder="1" applyAlignment="1">
      <alignment horizontal="center" vertical="center" wrapText="1"/>
    </xf>
    <xf numFmtId="182" fontId="4" fillId="0" borderId="0" xfId="207" applyNumberFormat="1" applyFont="1" applyFill="1" applyBorder="1" applyAlignment="1">
      <alignment vertical="center"/>
    </xf>
    <xf numFmtId="0" fontId="9" fillId="32" borderId="15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horizontal="right" vertical="top"/>
    </xf>
    <xf numFmtId="49" fontId="79" fillId="0" borderId="3" xfId="0" applyNumberFormat="1" applyFont="1" applyFill="1" applyBorder="1" applyAlignment="1">
      <alignment horizontal="right" vertical="top"/>
    </xf>
    <xf numFmtId="0" fontId="79" fillId="0" borderId="16" xfId="0" applyFont="1" applyFill="1" applyBorder="1" applyAlignment="1">
      <alignment horizontal="right" vertical="center"/>
    </xf>
    <xf numFmtId="179" fontId="73" fillId="0" borderId="19" xfId="0" applyNumberFormat="1" applyFont="1" applyFill="1" applyBorder="1" applyAlignment="1">
      <alignment horizontal="right" vertical="center" wrapText="1"/>
    </xf>
    <xf numFmtId="179" fontId="89" fillId="0" borderId="19" xfId="0" applyNumberFormat="1" applyFont="1" applyFill="1" applyBorder="1" applyAlignment="1">
      <alignment horizontal="center" vertical="center" wrapText="1"/>
    </xf>
    <xf numFmtId="179" fontId="86" fillId="0" borderId="19" xfId="0" applyNumberFormat="1" applyFont="1" applyFill="1" applyBorder="1" applyAlignment="1">
      <alignment horizontal="right" vertical="center" wrapText="1"/>
    </xf>
    <xf numFmtId="169" fontId="73" fillId="0" borderId="3" xfId="207" applyNumberFormat="1" applyFont="1" applyFill="1" applyBorder="1" applyAlignment="1">
      <alignment horizontal="right" vertical="center" wrapText="1"/>
    </xf>
    <xf numFmtId="178" fontId="95" fillId="0" borderId="3" xfId="0" applyNumberFormat="1" applyFont="1" applyFill="1" applyBorder="1" applyAlignment="1">
      <alignment horizontal="center" vertical="center" wrapText="1"/>
    </xf>
    <xf numFmtId="178" fontId="101" fillId="0" borderId="3" xfId="0" applyNumberFormat="1" applyFont="1" applyFill="1" applyBorder="1" applyAlignment="1">
      <alignment horizontal="center" vertical="center" wrapText="1"/>
    </xf>
    <xf numFmtId="178" fontId="91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69" fontId="79" fillId="0" borderId="3" xfId="207" applyNumberFormat="1" applyFont="1" applyFill="1" applyBorder="1" applyAlignment="1">
      <alignment horizontal="right" vertical="center" wrapText="1"/>
    </xf>
    <xf numFmtId="0" fontId="5" fillId="0" borderId="15" xfId="0" applyFont="1" applyFill="1" applyBorder="1" applyAlignment="1">
      <alignment horizontal="left" vertical="center" wrapText="1"/>
    </xf>
    <xf numFmtId="170" fontId="5" fillId="0" borderId="3" xfId="238" applyNumberFormat="1" applyFont="1" applyFill="1" applyBorder="1" applyAlignment="1">
      <alignment horizontal="center" vertical="center" wrapText="1"/>
    </xf>
    <xf numFmtId="0" fontId="79" fillId="0" borderId="17" xfId="0" applyFont="1" applyFill="1" applyBorder="1" applyAlignment="1">
      <alignment horizontal="left" vertical="center" wrapText="1"/>
    </xf>
    <xf numFmtId="0" fontId="79" fillId="0" borderId="18" xfId="0" applyFont="1" applyFill="1" applyBorder="1" applyAlignment="1">
      <alignment horizontal="left" vertical="center" wrapText="1"/>
    </xf>
    <xf numFmtId="0" fontId="75" fillId="29" borderId="26" xfId="0" applyFont="1" applyFill="1" applyBorder="1" applyAlignment="1">
      <alignment horizontal="left" vertical="center" wrapText="1"/>
    </xf>
    <xf numFmtId="0" fontId="75" fillId="29" borderId="18" xfId="0" applyFont="1" applyFill="1" applyBorder="1" applyAlignment="1">
      <alignment horizontal="left" vertical="center" wrapText="1"/>
    </xf>
    <xf numFmtId="0" fontId="75" fillId="29" borderId="27" xfId="0" applyFont="1" applyFill="1" applyBorder="1" applyAlignment="1">
      <alignment horizontal="left" vertical="center" wrapText="1"/>
    </xf>
    <xf numFmtId="0" fontId="74" fillId="0" borderId="20" xfId="0" applyFont="1" applyFill="1" applyBorder="1" applyAlignment="1">
      <alignment horizontal="center" vertical="center" wrapText="1"/>
    </xf>
    <xf numFmtId="0" fontId="74" fillId="0" borderId="21" xfId="0" applyFont="1" applyFill="1" applyBorder="1" applyAlignment="1">
      <alignment horizontal="center" vertical="center" wrapText="1"/>
    </xf>
    <xf numFmtId="0" fontId="74" fillId="0" borderId="22" xfId="0" applyFont="1" applyFill="1" applyBorder="1" applyAlignment="1">
      <alignment horizontal="center" vertical="center" wrapText="1"/>
    </xf>
    <xf numFmtId="0" fontId="75" fillId="29" borderId="20" xfId="0" applyFont="1" applyFill="1" applyBorder="1" applyAlignment="1">
      <alignment horizontal="center" vertical="center" wrapText="1"/>
    </xf>
    <xf numFmtId="0" fontId="75" fillId="29" borderId="21" xfId="0" applyFont="1" applyFill="1" applyBorder="1" applyAlignment="1">
      <alignment horizontal="center" vertical="center" wrapText="1"/>
    </xf>
    <xf numFmtId="0" fontId="75" fillId="29" borderId="22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0" fontId="79" fillId="0" borderId="3" xfId="246" applyFont="1" applyFill="1" applyBorder="1" applyAlignment="1">
      <alignment horizontal="center" vertical="center"/>
    </xf>
    <xf numFmtId="0" fontId="75" fillId="29" borderId="20" xfId="0" applyFont="1" applyFill="1" applyBorder="1" applyAlignment="1" applyProtection="1">
      <alignment horizontal="center" vertical="center" wrapText="1"/>
      <protection locked="0"/>
    </xf>
    <xf numFmtId="0" fontId="75" fillId="29" borderId="21" xfId="0" applyFont="1" applyFill="1" applyBorder="1" applyAlignment="1" applyProtection="1">
      <alignment horizontal="center" vertical="center" wrapText="1"/>
      <protection locked="0"/>
    </xf>
    <xf numFmtId="0" fontId="75" fillId="29" borderId="2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/>
    </xf>
    <xf numFmtId="0" fontId="78" fillId="0" borderId="0" xfId="0" applyFont="1" applyFill="1" applyBorder="1" applyAlignment="1">
      <alignment horizontal="center" vertical="center"/>
    </xf>
    <xf numFmtId="170" fontId="76" fillId="0" borderId="0" xfId="0" applyNumberFormat="1" applyFont="1" applyFill="1" applyBorder="1" applyAlignment="1">
      <alignment horizontal="center" vertical="center" wrapText="1"/>
    </xf>
    <xf numFmtId="170" fontId="76" fillId="0" borderId="0" xfId="0" quotePrefix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5" fillId="29" borderId="33" xfId="0" applyFont="1" applyFill="1" applyBorder="1" applyAlignment="1">
      <alignment horizontal="center" vertical="center" wrapText="1"/>
    </xf>
    <xf numFmtId="0" fontId="75" fillId="29" borderId="34" xfId="0" applyFont="1" applyFill="1" applyBorder="1" applyAlignment="1">
      <alignment horizontal="center" vertical="center" wrapText="1"/>
    </xf>
    <xf numFmtId="0" fontId="75" fillId="29" borderId="35" xfId="0" applyFont="1" applyFill="1" applyBorder="1" applyAlignment="1">
      <alignment horizontal="center" vertical="center" wrapText="1"/>
    </xf>
    <xf numFmtId="0" fontId="75" fillId="29" borderId="23" xfId="238" applyNumberFormat="1" applyFont="1" applyFill="1" applyBorder="1" applyAlignment="1">
      <alignment horizontal="center" vertical="center" wrapText="1"/>
    </xf>
    <xf numFmtId="0" fontId="75" fillId="29" borderId="24" xfId="238" applyNumberFormat="1" applyFont="1" applyFill="1" applyBorder="1" applyAlignment="1">
      <alignment horizontal="center" vertical="center" wrapText="1"/>
    </xf>
    <xf numFmtId="0" fontId="75" fillId="29" borderId="25" xfId="238" applyNumberFormat="1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/>
    </xf>
    <xf numFmtId="0" fontId="98" fillId="0" borderId="13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left" vertical="center"/>
    </xf>
    <xf numFmtId="0" fontId="5" fillId="29" borderId="0" xfId="0" applyFont="1" applyFill="1" applyAlignment="1">
      <alignment horizontal="center" vertical="center"/>
    </xf>
    <xf numFmtId="170" fontId="79" fillId="29" borderId="0" xfId="0" applyNumberFormat="1" applyFont="1" applyFill="1" applyBorder="1" applyAlignment="1">
      <alignment horizontal="left" vertical="center" wrapText="1"/>
    </xf>
    <xf numFmtId="0" fontId="80" fillId="29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left" vertical="center" wrapText="1"/>
    </xf>
    <xf numFmtId="0" fontId="9" fillId="29" borderId="0" xfId="0" applyFont="1" applyFill="1" applyAlignment="1">
      <alignment horizontal="center" vertical="center"/>
    </xf>
    <xf numFmtId="0" fontId="102" fillId="29" borderId="0" xfId="0" applyFont="1" applyFill="1" applyBorder="1" applyAlignment="1">
      <alignment horizontal="center" vertical="center"/>
    </xf>
    <xf numFmtId="0" fontId="95" fillId="0" borderId="0" xfId="0" applyFont="1" applyFill="1" applyBorder="1" applyAlignment="1">
      <alignment horizontal="center" vertical="center" wrapText="1"/>
    </xf>
    <xf numFmtId="170" fontId="9" fillId="29" borderId="0" xfId="0" applyNumberFormat="1" applyFont="1" applyFill="1" applyBorder="1" applyAlignment="1">
      <alignment horizontal="center" vertical="center" wrapText="1"/>
    </xf>
    <xf numFmtId="0" fontId="9" fillId="29" borderId="0" xfId="0" applyFont="1" applyFill="1" applyBorder="1" applyAlignment="1">
      <alignment horizontal="center" vertical="center"/>
    </xf>
    <xf numFmtId="0" fontId="74" fillId="0" borderId="0" xfId="246" applyFont="1" applyFill="1" applyBorder="1" applyAlignment="1">
      <alignment horizontal="center" vertical="center"/>
    </xf>
    <xf numFmtId="0" fontId="5" fillId="29" borderId="0" xfId="0" applyFont="1" applyFill="1" applyBorder="1" applyAlignment="1">
      <alignment horizontal="center" vertical="center"/>
    </xf>
    <xf numFmtId="0" fontId="4" fillId="29" borderId="3" xfId="246" applyFont="1" applyFill="1" applyBorder="1" applyAlignment="1">
      <alignment horizontal="center" vertical="center" wrapText="1"/>
    </xf>
    <xf numFmtId="170" fontId="5" fillId="29" borderId="0" xfId="0" applyNumberFormat="1" applyFont="1" applyFill="1" applyBorder="1" applyAlignment="1">
      <alignment horizontal="left" vertical="center" wrapText="1"/>
    </xf>
    <xf numFmtId="0" fontId="77" fillId="29" borderId="0" xfId="0" applyFont="1" applyFill="1" applyBorder="1" applyAlignment="1">
      <alignment horizontal="center" vertical="center"/>
    </xf>
    <xf numFmtId="0" fontId="5" fillId="0" borderId="13" xfId="246" applyFont="1" applyFill="1" applyBorder="1" applyAlignment="1">
      <alignment horizontal="right" vertical="center"/>
    </xf>
    <xf numFmtId="0" fontId="5" fillId="0" borderId="3" xfId="246" applyFont="1" applyFill="1" applyBorder="1" applyAlignment="1">
      <alignment horizontal="center" vertical="center"/>
    </xf>
    <xf numFmtId="0" fontId="5" fillId="0" borderId="3" xfId="246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9" fillId="29" borderId="0" xfId="0" applyFont="1" applyFill="1" applyBorder="1" applyAlignment="1">
      <alignment horizontal="center" vertical="center"/>
    </xf>
    <xf numFmtId="0" fontId="4" fillId="22" borderId="15" xfId="0" applyFont="1" applyFill="1" applyBorder="1" applyAlignment="1">
      <alignment horizontal="center" vertical="center"/>
    </xf>
    <xf numFmtId="0" fontId="4" fillId="22" borderId="17" xfId="0" applyFont="1" applyFill="1" applyBorder="1" applyAlignment="1">
      <alignment horizontal="center" vertical="center"/>
    </xf>
    <xf numFmtId="0" fontId="4" fillId="22" borderId="16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center" vertical="center" wrapText="1" shrinkToFit="1"/>
    </xf>
    <xf numFmtId="170" fontId="79" fillId="29" borderId="0" xfId="0" applyNumberFormat="1" applyFont="1" applyFill="1" applyBorder="1" applyAlignment="1">
      <alignment horizontal="center" vertical="center" wrapText="1"/>
    </xf>
    <xf numFmtId="0" fontId="79" fillId="0" borderId="14" xfId="0" applyFont="1" applyFill="1" applyBorder="1" applyAlignment="1">
      <alignment horizontal="center" vertical="center"/>
    </xf>
    <xf numFmtId="0" fontId="79" fillId="0" borderId="19" xfId="0" applyFont="1" applyFill="1" applyBorder="1" applyAlignment="1">
      <alignment horizontal="center" vertical="center"/>
    </xf>
    <xf numFmtId="0" fontId="79" fillId="0" borderId="13" xfId="0" applyFont="1" applyFill="1" applyBorder="1" applyAlignment="1">
      <alignment horizontal="right" vertical="center"/>
    </xf>
    <xf numFmtId="0" fontId="73" fillId="29" borderId="0" xfId="0" applyFont="1" applyFill="1" applyBorder="1" applyAlignment="1">
      <alignment horizontal="center" vertical="center"/>
    </xf>
    <xf numFmtId="170" fontId="5" fillId="29" borderId="0" xfId="0" applyNumberFormat="1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horizontal="center" vertical="center"/>
    </xf>
    <xf numFmtId="0" fontId="74" fillId="0" borderId="0" xfId="238" applyNumberFormat="1" applyFont="1" applyFill="1" applyBorder="1" applyAlignment="1">
      <alignment horizontal="center" vertical="center" wrapText="1"/>
    </xf>
    <xf numFmtId="0" fontId="5" fillId="0" borderId="14" xfId="238" applyNumberFormat="1" applyFont="1" applyFill="1" applyBorder="1" applyAlignment="1">
      <alignment horizontal="center" vertical="center" wrapText="1"/>
    </xf>
    <xf numFmtId="0" fontId="5" fillId="0" borderId="19" xfId="238" applyNumberFormat="1" applyFont="1" applyFill="1" applyBorder="1" applyAlignment="1">
      <alignment horizontal="center" vertical="center" wrapText="1"/>
    </xf>
    <xf numFmtId="3" fontId="5" fillId="29" borderId="3" xfId="0" applyNumberFormat="1" applyFont="1" applyFill="1" applyBorder="1" applyAlignment="1">
      <alignment horizontal="center" vertical="center" wrapText="1"/>
    </xf>
    <xf numFmtId="170" fontId="5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5" fillId="0" borderId="15" xfId="0" applyNumberFormat="1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left" vertical="center" wrapText="1"/>
    </xf>
    <xf numFmtId="3" fontId="5" fillId="0" borderId="17" xfId="0" applyNumberFormat="1" applyFont="1" applyFill="1" applyBorder="1" applyAlignment="1">
      <alignment horizontal="left" vertical="center" wrapText="1"/>
    </xf>
    <xf numFmtId="3" fontId="5" fillId="0" borderId="16" xfId="0" applyNumberFormat="1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left" vertical="center" wrapText="1"/>
    </xf>
    <xf numFmtId="177" fontId="79" fillId="0" borderId="15" xfId="0" applyNumberFormat="1" applyFont="1" applyFill="1" applyBorder="1" applyAlignment="1">
      <alignment horizontal="center" vertical="center" wrapText="1"/>
    </xf>
    <xf numFmtId="177" fontId="79" fillId="0" borderId="16" xfId="0" applyNumberFormat="1" applyFont="1" applyFill="1" applyBorder="1" applyAlignment="1">
      <alignment horizontal="center" vertical="center" wrapText="1"/>
    </xf>
    <xf numFmtId="177" fontId="79" fillId="29" borderId="15" xfId="0" applyNumberFormat="1" applyFont="1" applyFill="1" applyBorder="1" applyAlignment="1">
      <alignment horizontal="center" vertical="center" wrapText="1"/>
    </xf>
    <xf numFmtId="177" fontId="79" fillId="29" borderId="16" xfId="0" applyNumberFormat="1" applyFont="1" applyFill="1" applyBorder="1" applyAlignment="1">
      <alignment horizontal="center" vertical="center" wrapText="1"/>
    </xf>
    <xf numFmtId="0" fontId="79" fillId="29" borderId="3" xfId="0" applyFont="1" applyFill="1" applyBorder="1" applyAlignment="1">
      <alignment horizontal="center" vertical="center" wrapText="1"/>
    </xf>
    <xf numFmtId="177" fontId="79" fillId="29" borderId="17" xfId="0" applyNumberFormat="1" applyFont="1" applyFill="1" applyBorder="1" applyAlignment="1">
      <alignment horizontal="center" vertical="center" wrapText="1"/>
    </xf>
    <xf numFmtId="0" fontId="79" fillId="29" borderId="26" xfId="0" applyFont="1" applyFill="1" applyBorder="1" applyAlignment="1">
      <alignment horizontal="center" vertical="center" wrapText="1"/>
    </xf>
    <xf numFmtId="0" fontId="79" fillId="29" borderId="18" xfId="0" applyFont="1" applyFill="1" applyBorder="1" applyAlignment="1">
      <alignment horizontal="center" vertical="center" wrapText="1"/>
    </xf>
    <xf numFmtId="0" fontId="79" fillId="29" borderId="27" xfId="0" applyFont="1" applyFill="1" applyBorder="1" applyAlignment="1">
      <alignment horizontal="center" vertical="center" wrapText="1"/>
    </xf>
    <xf numFmtId="0" fontId="79" fillId="29" borderId="28" xfId="0" applyFont="1" applyFill="1" applyBorder="1" applyAlignment="1">
      <alignment horizontal="center" vertical="center" wrapText="1"/>
    </xf>
    <xf numFmtId="0" fontId="79" fillId="29" borderId="13" xfId="0" applyFont="1" applyFill="1" applyBorder="1" applyAlignment="1">
      <alignment horizontal="center" vertical="center" wrapText="1"/>
    </xf>
    <xf numFmtId="0" fontId="79" fillId="29" borderId="29" xfId="0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left" vertical="center"/>
    </xf>
    <xf numFmtId="0" fontId="73" fillId="29" borderId="17" xfId="0" applyFont="1" applyFill="1" applyBorder="1" applyAlignment="1">
      <alignment horizontal="left" vertical="center"/>
    </xf>
    <xf numFmtId="0" fontId="73" fillId="29" borderId="16" xfId="0" applyFont="1" applyFill="1" applyBorder="1" applyAlignment="1">
      <alignment horizontal="left" vertical="center"/>
    </xf>
    <xf numFmtId="0" fontId="5" fillId="29" borderId="15" xfId="0" applyFont="1" applyFill="1" applyBorder="1" applyAlignment="1">
      <alignment horizontal="center" vertical="center" wrapText="1"/>
    </xf>
    <xf numFmtId="0" fontId="5" fillId="29" borderId="17" xfId="0" applyFont="1" applyFill="1" applyBorder="1" applyAlignment="1">
      <alignment horizontal="center" vertical="center" wrapText="1"/>
    </xf>
    <xf numFmtId="0" fontId="5" fillId="29" borderId="16" xfId="0" applyFont="1" applyFill="1" applyBorder="1" applyAlignment="1">
      <alignment horizontal="center" vertical="center" wrapText="1"/>
    </xf>
    <xf numFmtId="0" fontId="79" fillId="29" borderId="15" xfId="0" applyFont="1" applyFill="1" applyBorder="1" applyAlignment="1">
      <alignment horizontal="left" vertical="center" wrapText="1"/>
    </xf>
    <xf numFmtId="0" fontId="79" fillId="29" borderId="17" xfId="0" applyFont="1" applyFill="1" applyBorder="1" applyAlignment="1">
      <alignment horizontal="left" vertical="center" wrapText="1"/>
    </xf>
    <xf numFmtId="0" fontId="79" fillId="29" borderId="16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horizontal="center" vertical="center"/>
    </xf>
    <xf numFmtId="0" fontId="79" fillId="0" borderId="15" xfId="0" applyFont="1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center" wrapText="1"/>
    </xf>
    <xf numFmtId="177" fontId="73" fillId="29" borderId="3" xfId="0" applyNumberFormat="1" applyFont="1" applyFill="1" applyBorder="1" applyAlignment="1">
      <alignment horizontal="center" vertical="center" wrapText="1"/>
    </xf>
    <xf numFmtId="177" fontId="79" fillId="29" borderId="3" xfId="0" applyNumberFormat="1" applyFont="1" applyFill="1" applyBorder="1" applyAlignment="1">
      <alignment horizontal="center" vertical="center" wrapText="1"/>
    </xf>
    <xf numFmtId="178" fontId="79" fillId="29" borderId="15" xfId="207" applyNumberFormat="1" applyFont="1" applyFill="1" applyBorder="1" applyAlignment="1">
      <alignment horizontal="right" vertical="center" wrapText="1"/>
    </xf>
    <xf numFmtId="178" fontId="79" fillId="29" borderId="16" xfId="207" applyNumberFormat="1" applyFont="1" applyFill="1" applyBorder="1" applyAlignment="1">
      <alignment horizontal="right" vertical="center" wrapText="1"/>
    </xf>
    <xf numFmtId="178" fontId="73" fillId="29" borderId="15" xfId="207" applyNumberFormat="1" applyFont="1" applyFill="1" applyBorder="1" applyAlignment="1">
      <alignment horizontal="right" vertical="center" wrapText="1"/>
    </xf>
    <xf numFmtId="178" fontId="73" fillId="29" borderId="16" xfId="207" applyNumberFormat="1" applyFont="1" applyFill="1" applyBorder="1" applyAlignment="1">
      <alignment horizontal="right" vertical="center" wrapText="1"/>
    </xf>
    <xf numFmtId="3" fontId="73" fillId="29" borderId="15" xfId="0" applyNumberFormat="1" applyFont="1" applyFill="1" applyBorder="1" applyAlignment="1">
      <alignment horizontal="right" vertical="center" wrapText="1"/>
    </xf>
    <xf numFmtId="3" fontId="73" fillId="29" borderId="17" xfId="0" applyNumberFormat="1" applyFont="1" applyFill="1" applyBorder="1" applyAlignment="1">
      <alignment horizontal="right" vertical="center" wrapText="1"/>
    </xf>
    <xf numFmtId="3" fontId="73" fillId="29" borderId="16" xfId="0" applyNumberFormat="1" applyFont="1" applyFill="1" applyBorder="1" applyAlignment="1">
      <alignment horizontal="right" vertical="center" wrapText="1"/>
    </xf>
    <xf numFmtId="0" fontId="74" fillId="29" borderId="0" xfId="0" applyFont="1" applyFill="1" applyBorder="1" applyAlignment="1">
      <alignment vertical="center"/>
    </xf>
    <xf numFmtId="0" fontId="5" fillId="29" borderId="3" xfId="0" applyFont="1" applyFill="1" applyBorder="1" applyAlignment="1">
      <alignment horizontal="center" vertical="center" wrapText="1"/>
    </xf>
    <xf numFmtId="177" fontId="73" fillId="29" borderId="15" xfId="0" applyNumberFormat="1" applyFont="1" applyFill="1" applyBorder="1" applyAlignment="1">
      <alignment horizontal="center" vertical="center" wrapText="1"/>
    </xf>
    <xf numFmtId="177" fontId="73" fillId="29" borderId="17" xfId="0" applyNumberFormat="1" applyFont="1" applyFill="1" applyBorder="1" applyAlignment="1">
      <alignment horizontal="center" vertical="center" wrapText="1"/>
    </xf>
    <xf numFmtId="177" fontId="73" fillId="29" borderId="16" xfId="0" applyNumberFormat="1" applyFont="1" applyFill="1" applyBorder="1" applyAlignment="1">
      <alignment horizontal="center" vertical="center" wrapText="1"/>
    </xf>
    <xf numFmtId="177" fontId="73" fillId="0" borderId="15" xfId="0" applyNumberFormat="1" applyFont="1" applyFill="1" applyBorder="1" applyAlignment="1">
      <alignment horizontal="center" vertical="center" wrapText="1"/>
    </xf>
    <xf numFmtId="177" fontId="73" fillId="0" borderId="16" xfId="0" applyNumberFormat="1" applyFont="1" applyFill="1" applyBorder="1" applyAlignment="1">
      <alignment horizontal="center" vertical="center" wrapText="1"/>
    </xf>
    <xf numFmtId="0" fontId="73" fillId="29" borderId="3" xfId="0" applyNumberFormat="1" applyFont="1" applyFill="1" applyBorder="1" applyAlignment="1">
      <alignment horizontal="center" vertical="center" wrapText="1"/>
    </xf>
    <xf numFmtId="0" fontId="79" fillId="29" borderId="15" xfId="0" applyFont="1" applyFill="1" applyBorder="1" applyAlignment="1">
      <alignment horizontal="center" vertical="center" wrapText="1"/>
    </xf>
    <xf numFmtId="0" fontId="79" fillId="29" borderId="16" xfId="0" applyFont="1" applyFill="1" applyBorder="1" applyAlignment="1">
      <alignment horizontal="center" vertical="center" wrapText="1"/>
    </xf>
    <xf numFmtId="0" fontId="79" fillId="29" borderId="15" xfId="0" applyFont="1" applyFill="1" applyBorder="1" applyAlignment="1">
      <alignment horizontal="center" vertical="center"/>
    </xf>
    <xf numFmtId="0" fontId="79" fillId="29" borderId="16" xfId="0" applyFont="1" applyFill="1" applyBorder="1" applyAlignment="1">
      <alignment horizontal="center" vertical="center"/>
    </xf>
    <xf numFmtId="177" fontId="5" fillId="0" borderId="16" xfId="0" applyNumberFormat="1" applyFont="1" applyFill="1" applyBorder="1" applyAlignment="1">
      <alignment horizontal="center" vertical="center" wrapText="1"/>
    </xf>
    <xf numFmtId="0" fontId="79" fillId="0" borderId="15" xfId="0" applyFont="1" applyFill="1" applyBorder="1" applyAlignment="1">
      <alignment horizontal="center" vertical="center" wrapText="1"/>
    </xf>
    <xf numFmtId="0" fontId="79" fillId="0" borderId="16" xfId="0" applyFont="1" applyFill="1" applyBorder="1" applyAlignment="1">
      <alignment horizontal="center" vertical="center" wrapText="1"/>
    </xf>
    <xf numFmtId="0" fontId="79" fillId="29" borderId="17" xfId="0" applyFont="1" applyFill="1" applyBorder="1" applyAlignment="1">
      <alignment horizontal="center" vertical="center" wrapText="1"/>
    </xf>
    <xf numFmtId="0" fontId="79" fillId="29" borderId="17" xfId="0" applyFont="1" applyFill="1" applyBorder="1" applyAlignment="1">
      <alignment horizontal="center" vertical="center"/>
    </xf>
    <xf numFmtId="3" fontId="73" fillId="29" borderId="3" xfId="0" applyNumberFormat="1" applyFont="1" applyFill="1" applyBorder="1" applyAlignment="1">
      <alignment horizontal="center" vertical="center" wrapText="1"/>
    </xf>
    <xf numFmtId="0" fontId="73" fillId="29" borderId="3" xfId="0" applyFont="1" applyFill="1" applyBorder="1" applyAlignment="1">
      <alignment horizontal="center" vertical="center"/>
    </xf>
    <xf numFmtId="0" fontId="73" fillId="0" borderId="0" xfId="0" applyFont="1" applyFill="1" applyAlignment="1">
      <alignment horizontal="center" vertical="center"/>
    </xf>
    <xf numFmtId="0" fontId="73" fillId="0" borderId="0" xfId="0" applyFont="1" applyFill="1" applyAlignment="1">
      <alignment horizontal="center" vertical="center" wrapText="1"/>
    </xf>
    <xf numFmtId="0" fontId="80" fillId="0" borderId="0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79" fillId="0" borderId="17" xfId="0" applyFont="1" applyFill="1" applyBorder="1" applyAlignment="1">
      <alignment horizontal="center" vertical="center" wrapText="1"/>
    </xf>
    <xf numFmtId="177" fontId="73" fillId="0" borderId="17" xfId="0" applyNumberFormat="1" applyFont="1" applyFill="1" applyBorder="1" applyAlignment="1">
      <alignment horizontal="center" vertical="center" wrapText="1"/>
    </xf>
    <xf numFmtId="0" fontId="0" fillId="29" borderId="0" xfId="0" applyFill="1" applyAlignment="1">
      <alignment horizontal="center" vertical="center"/>
    </xf>
    <xf numFmtId="0" fontId="79" fillId="29" borderId="0" xfId="0" applyFont="1" applyFill="1" applyBorder="1" applyAlignment="1">
      <alignment horizontal="justify" vertical="center" wrapText="1" shrinkToFit="1"/>
    </xf>
    <xf numFmtId="179" fontId="79" fillId="29" borderId="15" xfId="0" applyNumberFormat="1" applyFont="1" applyFill="1" applyBorder="1" applyAlignment="1">
      <alignment horizontal="center" vertical="center" wrapText="1"/>
    </xf>
    <xf numFmtId="179" fontId="79" fillId="29" borderId="17" xfId="0" applyNumberFormat="1" applyFont="1" applyFill="1" applyBorder="1" applyAlignment="1">
      <alignment horizontal="center" vertical="center" wrapText="1"/>
    </xf>
    <xf numFmtId="179" fontId="79" fillId="29" borderId="16" xfId="0" applyNumberFormat="1" applyFont="1" applyFill="1" applyBorder="1" applyAlignment="1">
      <alignment horizontal="center" vertical="center" wrapText="1"/>
    </xf>
    <xf numFmtId="181" fontId="79" fillId="29" borderId="15" xfId="0" applyNumberFormat="1" applyFont="1" applyFill="1" applyBorder="1" applyAlignment="1">
      <alignment horizontal="left" vertical="center"/>
    </xf>
    <xf numFmtId="181" fontId="79" fillId="29" borderId="16" xfId="0" applyNumberFormat="1" applyFont="1" applyFill="1" applyBorder="1" applyAlignment="1">
      <alignment horizontal="left" vertical="center"/>
    </xf>
    <xf numFmtId="0" fontId="73" fillId="29" borderId="15" xfId="0" applyFont="1" applyFill="1" applyBorder="1" applyAlignment="1">
      <alignment horizontal="left" vertical="center" wrapText="1" shrinkToFit="1"/>
    </xf>
    <xf numFmtId="0" fontId="73" fillId="29" borderId="17" xfId="0" applyFont="1" applyFill="1" applyBorder="1" applyAlignment="1">
      <alignment horizontal="left" vertical="center" wrapText="1" shrinkToFit="1"/>
    </xf>
    <xf numFmtId="0" fontId="73" fillId="29" borderId="16" xfId="0" applyFont="1" applyFill="1" applyBorder="1" applyAlignment="1">
      <alignment horizontal="left" vertical="center" wrapText="1" shrinkToFit="1"/>
    </xf>
    <xf numFmtId="0" fontId="79" fillId="29" borderId="15" xfId="0" applyNumberFormat="1" applyFont="1" applyFill="1" applyBorder="1" applyAlignment="1">
      <alignment horizontal="left" vertical="center" wrapText="1" shrinkToFit="1"/>
    </xf>
    <xf numFmtId="0" fontId="79" fillId="29" borderId="17" xfId="0" applyNumberFormat="1" applyFont="1" applyFill="1" applyBorder="1" applyAlignment="1">
      <alignment horizontal="left" vertical="center" wrapText="1" shrinkToFit="1"/>
    </xf>
    <xf numFmtId="0" fontId="79" fillId="29" borderId="16" xfId="0" applyNumberFormat="1" applyFont="1" applyFill="1" applyBorder="1" applyAlignment="1">
      <alignment horizontal="left" vertical="center" wrapText="1" shrinkToFit="1"/>
    </xf>
    <xf numFmtId="0" fontId="79" fillId="29" borderId="3" xfId="0" applyFont="1" applyFill="1" applyBorder="1" applyAlignment="1">
      <alignment horizontal="left" vertical="center" wrapText="1" shrinkToFit="1"/>
    </xf>
    <xf numFmtId="0" fontId="79" fillId="32" borderId="15" xfId="0" applyNumberFormat="1" applyFont="1" applyFill="1" applyBorder="1" applyAlignment="1">
      <alignment horizontal="left" vertical="center" wrapText="1" shrinkToFit="1"/>
    </xf>
    <xf numFmtId="0" fontId="79" fillId="32" borderId="17" xfId="0" applyNumberFormat="1" applyFont="1" applyFill="1" applyBorder="1" applyAlignment="1">
      <alignment horizontal="left" vertical="center" wrapText="1" shrinkToFit="1"/>
    </xf>
    <xf numFmtId="0" fontId="79" fillId="32" borderId="16" xfId="0" applyNumberFormat="1" applyFont="1" applyFill="1" applyBorder="1" applyAlignment="1">
      <alignment horizontal="left" vertical="center" wrapText="1" shrinkToFit="1"/>
    </xf>
    <xf numFmtId="179" fontId="73" fillId="29" borderId="15" xfId="0" applyNumberFormat="1" applyFont="1" applyFill="1" applyBorder="1" applyAlignment="1">
      <alignment horizontal="center" vertical="center" wrapText="1"/>
    </xf>
    <xf numFmtId="179" fontId="73" fillId="29" borderId="17" xfId="0" applyNumberFormat="1" applyFont="1" applyFill="1" applyBorder="1" applyAlignment="1">
      <alignment horizontal="center" vertical="center" wrapText="1"/>
    </xf>
    <xf numFmtId="179" fontId="73" fillId="29" borderId="16" xfId="0" applyNumberFormat="1" applyFont="1" applyFill="1" applyBorder="1" applyAlignment="1">
      <alignment horizontal="center" vertical="center" wrapText="1"/>
    </xf>
    <xf numFmtId="0" fontId="79" fillId="29" borderId="26" xfId="0" applyFont="1" applyFill="1" applyBorder="1" applyAlignment="1">
      <alignment horizontal="center" vertical="center" wrapText="1" shrinkToFit="1"/>
    </xf>
    <xf numFmtId="0" fontId="79" fillId="29" borderId="27" xfId="0" applyFont="1" applyFill="1" applyBorder="1" applyAlignment="1">
      <alignment horizontal="center" vertical="center" wrapText="1" shrinkToFit="1"/>
    </xf>
    <xf numFmtId="0" fontId="79" fillId="29" borderId="30" xfId="0" applyFont="1" applyFill="1" applyBorder="1" applyAlignment="1">
      <alignment horizontal="center" vertical="center" wrapText="1" shrinkToFit="1"/>
    </xf>
    <xf numFmtId="0" fontId="79" fillId="29" borderId="31" xfId="0" applyFont="1" applyFill="1" applyBorder="1" applyAlignment="1">
      <alignment horizontal="center" vertical="center" wrapText="1" shrinkToFit="1"/>
    </xf>
    <xf numFmtId="0" fontId="79" fillId="29" borderId="28" xfId="0" applyFont="1" applyFill="1" applyBorder="1" applyAlignment="1">
      <alignment horizontal="center" vertical="center" wrapText="1" shrinkToFit="1"/>
    </xf>
    <xf numFmtId="0" fontId="79" fillId="29" borderId="29" xfId="0" applyFont="1" applyFill="1" applyBorder="1" applyAlignment="1">
      <alignment horizontal="center" vertical="center" wrapText="1" shrinkToFit="1"/>
    </xf>
    <xf numFmtId="0" fontId="79" fillId="29" borderId="15" xfId="0" applyFont="1" applyFill="1" applyBorder="1" applyAlignment="1">
      <alignment horizontal="center" vertical="center" wrapText="1" shrinkToFit="1"/>
    </xf>
    <xf numFmtId="0" fontId="79" fillId="29" borderId="16" xfId="0" applyFont="1" applyFill="1" applyBorder="1" applyAlignment="1">
      <alignment horizontal="center" vertical="center" wrapText="1" shrinkToFit="1"/>
    </xf>
    <xf numFmtId="177" fontId="79" fillId="0" borderId="17" xfId="0" applyNumberFormat="1" applyFont="1" applyFill="1" applyBorder="1" applyAlignment="1">
      <alignment horizontal="center" vertical="center" wrapText="1"/>
    </xf>
    <xf numFmtId="179" fontId="86" fillId="29" borderId="15" xfId="0" applyNumberFormat="1" applyFont="1" applyFill="1" applyBorder="1" applyAlignment="1">
      <alignment horizontal="center" vertical="center" wrapText="1"/>
    </xf>
    <xf numFmtId="179" fontId="86" fillId="29" borderId="17" xfId="0" applyNumberFormat="1" applyFont="1" applyFill="1" applyBorder="1" applyAlignment="1">
      <alignment horizontal="center" vertical="center" wrapText="1"/>
    </xf>
    <xf numFmtId="179" fontId="86" fillId="29" borderId="16" xfId="0" applyNumberFormat="1" applyFont="1" applyFill="1" applyBorder="1" applyAlignment="1">
      <alignment horizontal="center" vertical="center" wrapText="1"/>
    </xf>
    <xf numFmtId="179" fontId="87" fillId="29" borderId="15" xfId="0" applyNumberFormat="1" applyFont="1" applyFill="1" applyBorder="1" applyAlignment="1">
      <alignment horizontal="center" vertical="center" wrapText="1"/>
    </xf>
    <xf numFmtId="179" fontId="87" fillId="29" borderId="17" xfId="0" applyNumberFormat="1" applyFont="1" applyFill="1" applyBorder="1" applyAlignment="1">
      <alignment horizontal="center" vertical="center" wrapText="1"/>
    </xf>
    <xf numFmtId="179" fontId="87" fillId="29" borderId="16" xfId="0" applyNumberFormat="1" applyFont="1" applyFill="1" applyBorder="1" applyAlignment="1">
      <alignment horizontal="center" vertical="center" wrapText="1"/>
    </xf>
    <xf numFmtId="0" fontId="79" fillId="29" borderId="18" xfId="0" applyFont="1" applyFill="1" applyBorder="1" applyAlignment="1">
      <alignment horizontal="center" vertical="center"/>
    </xf>
    <xf numFmtId="0" fontId="79" fillId="29" borderId="27" xfId="0" applyFont="1" applyFill="1" applyBorder="1" applyAlignment="1">
      <alignment horizontal="center" vertical="center"/>
    </xf>
    <xf numFmtId="0" fontId="79" fillId="29" borderId="28" xfId="0" applyFont="1" applyFill="1" applyBorder="1" applyAlignment="1">
      <alignment horizontal="center" vertical="center"/>
    </xf>
    <xf numFmtId="0" fontId="79" fillId="29" borderId="13" xfId="0" applyFont="1" applyFill="1" applyBorder="1" applyAlignment="1">
      <alignment horizontal="center" vertical="center"/>
    </xf>
    <xf numFmtId="0" fontId="79" fillId="29" borderId="29" xfId="0" applyFont="1" applyFill="1" applyBorder="1" applyAlignment="1">
      <alignment horizontal="center" vertical="center"/>
    </xf>
    <xf numFmtId="2" fontId="79" fillId="29" borderId="14" xfId="0" applyNumberFormat="1" applyFont="1" applyFill="1" applyBorder="1" applyAlignment="1">
      <alignment horizontal="center" vertical="center" wrapText="1"/>
    </xf>
    <xf numFmtId="2" fontId="79" fillId="29" borderId="19" xfId="0" applyNumberFormat="1" applyFont="1" applyFill="1" applyBorder="1" applyAlignment="1">
      <alignment horizontal="center" vertical="center" wrapText="1"/>
    </xf>
    <xf numFmtId="0" fontId="79" fillId="29" borderId="18" xfId="0" applyFont="1" applyFill="1" applyBorder="1" applyAlignment="1">
      <alignment horizontal="center" vertical="center" wrapText="1" shrinkToFit="1"/>
    </xf>
    <xf numFmtId="0" fontId="79" fillId="29" borderId="0" xfId="0" applyFont="1" applyFill="1" applyBorder="1" applyAlignment="1">
      <alignment horizontal="center" vertical="center" wrapText="1" shrinkToFit="1"/>
    </xf>
    <xf numFmtId="0" fontId="79" fillId="29" borderId="13" xfId="0" applyFont="1" applyFill="1" applyBorder="1" applyAlignment="1">
      <alignment horizontal="center" vertical="center" wrapText="1" shrinkToFit="1"/>
    </xf>
    <xf numFmtId="0" fontId="79" fillId="29" borderId="13" xfId="0" applyFont="1" applyFill="1" applyBorder="1" applyAlignment="1">
      <alignment horizontal="right" vertical="center"/>
    </xf>
    <xf numFmtId="2" fontId="79" fillId="29" borderId="15" xfId="0" applyNumberFormat="1" applyFont="1" applyFill="1" applyBorder="1" applyAlignment="1">
      <alignment horizontal="center" vertical="center" wrapText="1"/>
    </xf>
    <xf numFmtId="2" fontId="79" fillId="29" borderId="17" xfId="0" applyNumberFormat="1" applyFont="1" applyFill="1" applyBorder="1" applyAlignment="1">
      <alignment horizontal="center" vertical="center" wrapText="1"/>
    </xf>
    <xf numFmtId="2" fontId="79" fillId="29" borderId="16" xfId="0" applyNumberFormat="1" applyFont="1" applyFill="1" applyBorder="1" applyAlignment="1">
      <alignment horizontal="center" vertical="center" wrapText="1"/>
    </xf>
    <xf numFmtId="0" fontId="73" fillId="29" borderId="15" xfId="0" applyNumberFormat="1" applyFont="1" applyFill="1" applyBorder="1" applyAlignment="1">
      <alignment horizontal="left" vertical="center" wrapText="1" shrinkToFit="1"/>
    </xf>
    <xf numFmtId="0" fontId="73" fillId="29" borderId="17" xfId="0" applyNumberFormat="1" applyFont="1" applyFill="1" applyBorder="1" applyAlignment="1">
      <alignment horizontal="left" vertical="center" wrapText="1" shrinkToFit="1"/>
    </xf>
    <xf numFmtId="0" fontId="73" fillId="29" borderId="16" xfId="0" applyNumberFormat="1" applyFont="1" applyFill="1" applyBorder="1" applyAlignment="1">
      <alignment horizontal="left" vertical="center" wrapText="1" shrinkToFit="1"/>
    </xf>
    <xf numFmtId="0" fontId="70" fillId="29" borderId="0" xfId="0" applyFont="1" applyFill="1" applyAlignment="1">
      <alignment vertical="center" wrapText="1"/>
    </xf>
    <xf numFmtId="0" fontId="0" fillId="29" borderId="0" xfId="0" applyFill="1" applyAlignment="1">
      <alignment vertical="center" wrapText="1"/>
    </xf>
    <xf numFmtId="0" fontId="79" fillId="29" borderId="0" xfId="0" applyFont="1" applyFill="1" applyAlignment="1">
      <alignment horizontal="right" vertical="center"/>
    </xf>
    <xf numFmtId="3" fontId="79" fillId="29" borderId="3" xfId="0" applyNumberFormat="1" applyFont="1" applyFill="1" applyBorder="1" applyAlignment="1">
      <alignment horizontal="center" vertical="center" wrapText="1"/>
    </xf>
    <xf numFmtId="0" fontId="79" fillId="29" borderId="14" xfId="0" applyFont="1" applyFill="1" applyBorder="1" applyAlignment="1">
      <alignment horizontal="center" vertical="center" wrapText="1" shrinkToFit="1"/>
    </xf>
    <xf numFmtId="0" fontId="79" fillId="29" borderId="32" xfId="0" applyFont="1" applyFill="1" applyBorder="1" applyAlignment="1">
      <alignment horizontal="center" vertical="center" wrapText="1" shrinkToFit="1"/>
    </xf>
    <xf numFmtId="0" fontId="79" fillId="29" borderId="19" xfId="0" applyFont="1" applyFill="1" applyBorder="1" applyAlignment="1">
      <alignment horizontal="center" vertical="center" wrapText="1" shrinkToFit="1"/>
    </xf>
    <xf numFmtId="0" fontId="79" fillId="29" borderId="3" xfId="0" applyNumberFormat="1" applyFont="1" applyFill="1" applyBorder="1" applyAlignment="1">
      <alignment horizontal="center" vertical="center" wrapText="1"/>
    </xf>
    <xf numFmtId="0" fontId="79" fillId="29" borderId="15" xfId="0" applyNumberFormat="1" applyFont="1" applyFill="1" applyBorder="1" applyAlignment="1">
      <alignment horizontal="center"/>
    </xf>
    <xf numFmtId="0" fontId="79" fillId="29" borderId="16" xfId="0" applyNumberFormat="1" applyFont="1" applyFill="1" applyBorder="1" applyAlignment="1">
      <alignment horizontal="center"/>
    </xf>
    <xf numFmtId="0" fontId="79" fillId="29" borderId="15" xfId="0" applyNumberFormat="1" applyFont="1" applyFill="1" applyBorder="1" applyAlignment="1">
      <alignment horizontal="center" vertical="center" wrapText="1"/>
    </xf>
    <xf numFmtId="0" fontId="79" fillId="29" borderId="17" xfId="0" applyNumberFormat="1" applyFont="1" applyFill="1" applyBorder="1" applyAlignment="1">
      <alignment horizontal="center" vertical="center" wrapText="1"/>
    </xf>
    <xf numFmtId="0" fontId="79" fillId="29" borderId="16" xfId="0" applyNumberFormat="1" applyFont="1" applyFill="1" applyBorder="1" applyAlignment="1">
      <alignment horizontal="center" vertical="center" wrapText="1"/>
    </xf>
    <xf numFmtId="0" fontId="79" fillId="29" borderId="15" xfId="0" applyNumberFormat="1" applyFont="1" applyFill="1" applyBorder="1" applyAlignment="1">
      <alignment horizontal="center" vertical="center" wrapText="1" shrinkToFit="1"/>
    </xf>
    <xf numFmtId="0" fontId="79" fillId="29" borderId="16" xfId="0" applyNumberFormat="1" applyFont="1" applyFill="1" applyBorder="1" applyAlignment="1">
      <alignment horizontal="center" vertical="center" wrapText="1" shrinkToFit="1"/>
    </xf>
    <xf numFmtId="0" fontId="79" fillId="29" borderId="3" xfId="0" applyFont="1" applyFill="1" applyBorder="1" applyAlignment="1">
      <alignment horizontal="center" vertical="center" wrapText="1" shrinkToFit="1"/>
    </xf>
    <xf numFmtId="0" fontId="79" fillId="29" borderId="30" xfId="0" applyFont="1" applyFill="1" applyBorder="1" applyAlignment="1">
      <alignment horizontal="center" vertical="center" wrapText="1"/>
    </xf>
    <xf numFmtId="0" fontId="79" fillId="29" borderId="0" xfId="0" applyFont="1" applyFill="1" applyBorder="1" applyAlignment="1">
      <alignment horizontal="center" vertical="center" wrapText="1"/>
    </xf>
    <xf numFmtId="0" fontId="79" fillId="29" borderId="31" xfId="0" applyFont="1" applyFill="1" applyBorder="1" applyAlignment="1">
      <alignment horizontal="center" vertical="center" wrapText="1"/>
    </xf>
    <xf numFmtId="49" fontId="79" fillId="29" borderId="15" xfId="0" applyNumberFormat="1" applyFont="1" applyFill="1" applyBorder="1" applyAlignment="1">
      <alignment horizontal="left" vertical="center" wrapText="1"/>
    </xf>
    <xf numFmtId="49" fontId="79" fillId="29" borderId="17" xfId="0" applyNumberFormat="1" applyFont="1" applyFill="1" applyBorder="1" applyAlignment="1">
      <alignment horizontal="left" vertical="center" wrapText="1"/>
    </xf>
    <xf numFmtId="49" fontId="79" fillId="29" borderId="16" xfId="0" applyNumberFormat="1" applyFont="1" applyFill="1" applyBorder="1" applyAlignment="1">
      <alignment horizontal="left" vertical="center" wrapText="1"/>
    </xf>
    <xf numFmtId="3" fontId="79" fillId="29" borderId="3" xfId="0" applyNumberFormat="1" applyFont="1" applyFill="1" applyBorder="1" applyAlignment="1">
      <alignment horizontal="left" vertical="center" wrapText="1"/>
    </xf>
    <xf numFmtId="3" fontId="79" fillId="29" borderId="3" xfId="0" applyNumberFormat="1" applyFont="1" applyFill="1" applyBorder="1" applyAlignment="1">
      <alignment horizontal="center" vertical="center" wrapText="1" shrinkToFit="1"/>
    </xf>
    <xf numFmtId="49" fontId="79" fillId="29" borderId="15" xfId="0" applyNumberFormat="1" applyFont="1" applyFill="1" applyBorder="1" applyAlignment="1">
      <alignment horizontal="center" vertical="center" wrapText="1"/>
    </xf>
    <xf numFmtId="49" fontId="79" fillId="29" borderId="16" xfId="0" applyNumberFormat="1" applyFont="1" applyFill="1" applyBorder="1" applyAlignment="1">
      <alignment horizontal="center" vertical="center" wrapText="1"/>
    </xf>
    <xf numFmtId="0" fontId="79" fillId="29" borderId="15" xfId="0" applyFont="1" applyFill="1" applyBorder="1" applyAlignment="1">
      <alignment horizontal="left" vertical="center" wrapText="1" shrinkToFit="1"/>
    </xf>
    <xf numFmtId="0" fontId="79" fillId="29" borderId="17" xfId="0" applyFont="1" applyFill="1" applyBorder="1" applyAlignment="1">
      <alignment horizontal="left" vertical="center" wrapText="1" shrinkToFit="1"/>
    </xf>
    <xf numFmtId="0" fontId="79" fillId="29" borderId="16" xfId="0" applyFont="1" applyFill="1" applyBorder="1" applyAlignment="1">
      <alignment horizontal="left" vertical="center" wrapText="1" shrinkToFit="1"/>
    </xf>
    <xf numFmtId="178" fontId="79" fillId="29" borderId="15" xfId="0" applyNumberFormat="1" applyFont="1" applyFill="1" applyBorder="1" applyAlignment="1">
      <alignment horizontal="center" vertical="center" wrapText="1"/>
    </xf>
    <xf numFmtId="178" fontId="79" fillId="29" borderId="17" xfId="0" applyNumberFormat="1" applyFont="1" applyFill="1" applyBorder="1" applyAlignment="1">
      <alignment horizontal="center" vertical="center" wrapText="1"/>
    </xf>
    <xf numFmtId="178" fontId="79" fillId="29" borderId="16" xfId="0" applyNumberFormat="1" applyFont="1" applyFill="1" applyBorder="1" applyAlignment="1">
      <alignment horizontal="center" vertical="center" wrapText="1"/>
    </xf>
    <xf numFmtId="178" fontId="73" fillId="29" borderId="15" xfId="0" applyNumberFormat="1" applyFont="1" applyFill="1" applyBorder="1" applyAlignment="1">
      <alignment horizontal="center" vertical="center" wrapText="1"/>
    </xf>
    <xf numFmtId="178" fontId="73" fillId="29" borderId="17" xfId="0" applyNumberFormat="1" applyFont="1" applyFill="1" applyBorder="1" applyAlignment="1">
      <alignment horizontal="center" vertical="center" wrapText="1"/>
    </xf>
    <xf numFmtId="178" fontId="73" fillId="29" borderId="16" xfId="0" applyNumberFormat="1" applyFont="1" applyFill="1" applyBorder="1" applyAlignment="1">
      <alignment horizontal="center" vertical="center" wrapText="1"/>
    </xf>
    <xf numFmtId="169" fontId="73" fillId="29" borderId="0" xfId="0" applyNumberFormat="1" applyFont="1" applyFill="1" applyBorder="1" applyAlignment="1">
      <alignment horizontal="center" vertical="center"/>
    </xf>
    <xf numFmtId="3" fontId="73" fillId="29" borderId="3" xfId="0" applyNumberFormat="1" applyFont="1" applyFill="1" applyBorder="1" applyAlignment="1">
      <alignment horizontal="left" vertical="center" wrapText="1"/>
    </xf>
    <xf numFmtId="0" fontId="73" fillId="29" borderId="15" xfId="0" applyFont="1" applyFill="1" applyBorder="1" applyAlignment="1">
      <alignment horizontal="left"/>
    </xf>
    <xf numFmtId="0" fontId="73" fillId="29" borderId="17" xfId="0" applyFont="1" applyFill="1" applyBorder="1" applyAlignment="1">
      <alignment horizontal="left"/>
    </xf>
    <xf numFmtId="0" fontId="73" fillId="29" borderId="16" xfId="0" applyFont="1" applyFill="1" applyBorder="1" applyAlignment="1">
      <alignment horizontal="left"/>
    </xf>
    <xf numFmtId="0" fontId="73" fillId="0" borderId="0" xfId="0" applyFont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73" fillId="0" borderId="15" xfId="0" applyFont="1" applyFill="1" applyBorder="1" applyAlignment="1">
      <alignment horizontal="center" vertical="center"/>
    </xf>
    <xf numFmtId="0" fontId="97" fillId="0" borderId="17" xfId="0" applyFont="1" applyBorder="1" applyAlignment="1">
      <alignment horizontal="center" vertical="center"/>
    </xf>
    <xf numFmtId="0" fontId="97" fillId="0" borderId="16" xfId="0" applyFont="1" applyBorder="1" applyAlignment="1">
      <alignment horizontal="center" vertical="center"/>
    </xf>
    <xf numFmtId="0" fontId="73" fillId="29" borderId="15" xfId="0" applyFont="1" applyFill="1" applyBorder="1" applyAlignment="1">
      <alignment horizontal="center" vertical="center" wrapText="1"/>
    </xf>
    <xf numFmtId="0" fontId="97" fillId="29" borderId="17" xfId="0" applyFont="1" applyFill="1" applyBorder="1" applyAlignment="1">
      <alignment horizontal="center" vertical="center"/>
    </xf>
    <xf numFmtId="0" fontId="97" fillId="29" borderId="16" xfId="0" applyFont="1" applyFill="1" applyBorder="1" applyAlignment="1">
      <alignment horizontal="center" vertical="center"/>
    </xf>
    <xf numFmtId="170" fontId="76" fillId="29" borderId="0" xfId="0" applyNumberFormat="1" applyFont="1" applyFill="1" applyBorder="1" applyAlignment="1">
      <alignment horizontal="center" vertical="center" wrapText="1"/>
    </xf>
    <xf numFmtId="0" fontId="78" fillId="29" borderId="0" xfId="0" applyFont="1" applyFill="1" applyBorder="1" applyAlignment="1">
      <alignment horizontal="center" vertical="center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8"/>
    <cellStyle name="Вывод 3" xfId="209"/>
    <cellStyle name="Вычисление 2" xfId="210"/>
    <cellStyle name="Вычисление 3" xfId="211"/>
    <cellStyle name="Денежный 2" xfId="212"/>
    <cellStyle name="Заголовок 1 2" xfId="213"/>
    <cellStyle name="Заголовок 1 3" xfId="214"/>
    <cellStyle name="Заголовок 2 2" xfId="215"/>
    <cellStyle name="Заголовок 2 3" xfId="216"/>
    <cellStyle name="Заголовок 3 2" xfId="217"/>
    <cellStyle name="Заголовок 3 3" xfId="218"/>
    <cellStyle name="Заголовок 4 2" xfId="219"/>
    <cellStyle name="Заголовок 4 3" xfId="220"/>
    <cellStyle name="Итог 2" xfId="221"/>
    <cellStyle name="Итог 3" xfId="222"/>
    <cellStyle name="Контрольная ячейка 2" xfId="223"/>
    <cellStyle name="Контрольная ячейка 3" xfId="224"/>
    <cellStyle name="Название 2" xfId="225"/>
    <cellStyle name="Название 3" xfId="226"/>
    <cellStyle name="Нейтральный 2" xfId="227"/>
    <cellStyle name="Нейтральный 3" xfId="228"/>
    <cellStyle name="Обычный" xfId="0" builtinId="0"/>
    <cellStyle name="Обычный 10" xfId="229"/>
    <cellStyle name="Обычный 11" xfId="230"/>
    <cellStyle name="Обычный 12" xfId="231"/>
    <cellStyle name="Обычный 13" xfId="232"/>
    <cellStyle name="Обычный 14" xfId="233"/>
    <cellStyle name="Обычный 15" xfId="234"/>
    <cellStyle name="Обычный 16" xfId="235"/>
    <cellStyle name="Обычный 17" xfId="236"/>
    <cellStyle name="Обычный 18" xfId="237"/>
    <cellStyle name="Обычный 2" xfId="238"/>
    <cellStyle name="Обычный 2 10" xfId="239"/>
    <cellStyle name="Обычный 2 11" xfId="240"/>
    <cellStyle name="Обычный 2 12" xfId="241"/>
    <cellStyle name="Обычный 2 13" xfId="242"/>
    <cellStyle name="Обычный 2 14" xfId="243"/>
    <cellStyle name="Обычный 2 15" xfId="244"/>
    <cellStyle name="Обычный 2 16" xfId="245"/>
    <cellStyle name="Обычный 2 2" xfId="246"/>
    <cellStyle name="Обычный 2 2 2" xfId="247"/>
    <cellStyle name="Обычный 2 2 3" xfId="248"/>
    <cellStyle name="Обычный 2 2_Расшифровка прочих" xfId="249"/>
    <cellStyle name="Обычный 2 3" xfId="250"/>
    <cellStyle name="Обычный 2 4" xfId="251"/>
    <cellStyle name="Обычный 2 5" xfId="252"/>
    <cellStyle name="Обычный 2 6" xfId="253"/>
    <cellStyle name="Обычный 2 7" xfId="254"/>
    <cellStyle name="Обычный 2 8" xfId="255"/>
    <cellStyle name="Обычный 2 9" xfId="256"/>
    <cellStyle name="Обычный 2_2604-2010" xfId="257"/>
    <cellStyle name="Обычный 3" xfId="258"/>
    <cellStyle name="Обычный 3 10" xfId="259"/>
    <cellStyle name="Обычный 3 11" xfId="260"/>
    <cellStyle name="Обычный 3 12" xfId="261"/>
    <cellStyle name="Обычный 3 13" xfId="262"/>
    <cellStyle name="Обычный 3 14" xfId="263"/>
    <cellStyle name="Обычный 3 2" xfId="264"/>
    <cellStyle name="Обычный 3 3" xfId="265"/>
    <cellStyle name="Обычный 3 4" xfId="266"/>
    <cellStyle name="Обычный 3 5" xfId="267"/>
    <cellStyle name="Обычный 3 6" xfId="268"/>
    <cellStyle name="Обычный 3 7" xfId="269"/>
    <cellStyle name="Обычный 3 8" xfId="270"/>
    <cellStyle name="Обычный 3 9" xfId="271"/>
    <cellStyle name="Обычный 3_Дефицит_7 млрд_0608_бс" xfId="272"/>
    <cellStyle name="Обычный 4" xfId="273"/>
    <cellStyle name="Обычный 5" xfId="274"/>
    <cellStyle name="Обычный 5 2" xfId="275"/>
    <cellStyle name="Обычный 6" xfId="276"/>
    <cellStyle name="Обычный 6 2" xfId="277"/>
    <cellStyle name="Обычный 6 3" xfId="278"/>
    <cellStyle name="Обычный 6 4" xfId="279"/>
    <cellStyle name="Обычный 6_Дефицит_7 млрд_0608_бс" xfId="280"/>
    <cellStyle name="Обычный 7" xfId="281"/>
    <cellStyle name="Обычный 7 2" xfId="282"/>
    <cellStyle name="Обычный 8" xfId="283"/>
    <cellStyle name="Обычный 9" xfId="284"/>
    <cellStyle name="Обычный 9 2" xfId="285"/>
    <cellStyle name="Плохой 2" xfId="286"/>
    <cellStyle name="Плохой 3" xfId="287"/>
    <cellStyle name="Пояснение 2" xfId="288"/>
    <cellStyle name="Пояснение 3" xfId="289"/>
    <cellStyle name="Примечание 2" xfId="290"/>
    <cellStyle name="Примечание 3" xfId="291"/>
    <cellStyle name="Процентный" xfId="207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2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28.xml"/><Relationship Id="rId47" Type="http://schemas.openxmlformats.org/officeDocument/2006/relationships/externalLink" Target="externalLinks/externalLink3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19.xml"/><Relationship Id="rId38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18.xml"/><Relationship Id="rId37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26.xml"/><Relationship Id="rId45" Type="http://schemas.openxmlformats.org/officeDocument/2006/relationships/externalLink" Target="externalLinks/externalLink3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externalLink" Target="externalLinks/externalLink17.xml"/><Relationship Id="rId44" Type="http://schemas.openxmlformats.org/officeDocument/2006/relationships/externalLink" Target="externalLinks/externalLink3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16.xml"/><Relationship Id="rId35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29.xml"/><Relationship Id="rId48" Type="http://schemas.openxmlformats.org/officeDocument/2006/relationships/externalLink" Target="externalLinks/externalLink34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  <sheetName val="МТР Газ України"/>
      <sheetName val="Ener 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МТР Газ України"/>
      <sheetName val="Infor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K454"/>
  <sheetViews>
    <sheetView tabSelected="1" view="pageBreakPreview" topLeftCell="A109" zoomScale="70" zoomScaleNormal="70" zoomScaleSheetLayoutView="70" workbookViewId="0">
      <selection activeCell="D123" sqref="D123"/>
    </sheetView>
  </sheetViews>
  <sheetFormatPr defaultRowHeight="18.75"/>
  <cols>
    <col min="1" max="1" width="95" style="2" customWidth="1"/>
    <col min="2" max="2" width="17.140625" style="9" customWidth="1"/>
    <col min="3" max="6" width="30.7109375" style="9" customWidth="1"/>
    <col min="7" max="7" width="25.7109375" style="9" customWidth="1"/>
    <col min="8" max="8" width="21.7109375" style="9" customWidth="1"/>
    <col min="9" max="9" width="10" style="2" customWidth="1"/>
    <col min="10" max="10" width="9.5703125" style="2" customWidth="1"/>
    <col min="11" max="16384" width="9.140625" style="2"/>
  </cols>
  <sheetData>
    <row r="1" spans="1:8" ht="29.25" customHeight="1">
      <c r="A1" s="229"/>
      <c r="B1" s="522"/>
      <c r="C1" s="522"/>
      <c r="D1" s="522"/>
      <c r="E1" s="522"/>
      <c r="G1" s="230">
        <v>2020</v>
      </c>
      <c r="H1" s="231" t="s">
        <v>101</v>
      </c>
    </row>
    <row r="2" spans="1:8" ht="29.25" customHeight="1">
      <c r="A2" s="229" t="s">
        <v>14</v>
      </c>
      <c r="B2" s="522" t="s">
        <v>457</v>
      </c>
      <c r="C2" s="522"/>
      <c r="D2" s="522"/>
      <c r="E2" s="522"/>
      <c r="F2" s="481"/>
      <c r="G2" s="508">
        <v>37898491</v>
      </c>
      <c r="H2" s="231" t="s">
        <v>97</v>
      </c>
    </row>
    <row r="3" spans="1:8" ht="29.25" customHeight="1">
      <c r="A3" s="229" t="s">
        <v>15</v>
      </c>
      <c r="B3" s="522" t="s">
        <v>458</v>
      </c>
      <c r="C3" s="522"/>
      <c r="D3" s="522"/>
      <c r="E3" s="522"/>
      <c r="F3" s="481"/>
      <c r="G3" s="508">
        <v>430</v>
      </c>
      <c r="H3" s="231" t="s">
        <v>96</v>
      </c>
    </row>
    <row r="4" spans="1:8" ht="29.25" customHeight="1">
      <c r="A4" s="229" t="s">
        <v>20</v>
      </c>
      <c r="B4" s="522" t="s">
        <v>459</v>
      </c>
      <c r="C4" s="522"/>
      <c r="D4" s="522"/>
      <c r="E4" s="522"/>
      <c r="F4" s="481"/>
      <c r="G4" s="509" t="s">
        <v>468</v>
      </c>
      <c r="H4" s="231" t="s">
        <v>95</v>
      </c>
    </row>
    <row r="5" spans="1:8" ht="29.25" customHeight="1">
      <c r="A5" s="229" t="s">
        <v>448</v>
      </c>
      <c r="B5" s="522" t="s">
        <v>460</v>
      </c>
      <c r="C5" s="522"/>
      <c r="D5" s="522"/>
      <c r="E5" s="522"/>
      <c r="F5" s="481"/>
      <c r="G5" s="508"/>
      <c r="H5" s="231" t="s">
        <v>9</v>
      </c>
    </row>
    <row r="6" spans="1:8" ht="29.25" customHeight="1">
      <c r="A6" s="229" t="s">
        <v>17</v>
      </c>
      <c r="B6" s="522" t="s">
        <v>461</v>
      </c>
      <c r="C6" s="522"/>
      <c r="D6" s="522"/>
      <c r="E6" s="522"/>
      <c r="G6" s="508"/>
      <c r="H6" s="231" t="s">
        <v>8</v>
      </c>
    </row>
    <row r="7" spans="1:8" ht="29.25" customHeight="1">
      <c r="A7" s="229" t="s">
        <v>16</v>
      </c>
      <c r="B7" s="522" t="s">
        <v>462</v>
      </c>
      <c r="C7" s="522"/>
      <c r="D7" s="522"/>
      <c r="E7" s="522"/>
      <c r="F7" s="481"/>
      <c r="G7" s="508" t="s">
        <v>469</v>
      </c>
      <c r="H7" s="231" t="s">
        <v>10</v>
      </c>
    </row>
    <row r="8" spans="1:8" ht="29.25" customHeight="1">
      <c r="A8" s="229" t="s">
        <v>452</v>
      </c>
      <c r="B8" s="522" t="s">
        <v>463</v>
      </c>
      <c r="C8" s="522"/>
      <c r="D8" s="522"/>
      <c r="E8" s="522"/>
      <c r="F8" s="480"/>
      <c r="G8" s="510" t="s">
        <v>120</v>
      </c>
      <c r="H8" s="231"/>
    </row>
    <row r="9" spans="1:8" ht="29.25" customHeight="1">
      <c r="A9" s="229" t="s">
        <v>21</v>
      </c>
      <c r="B9" s="522" t="s">
        <v>464</v>
      </c>
      <c r="C9" s="522"/>
      <c r="D9" s="522"/>
      <c r="E9" s="522"/>
      <c r="F9" s="480"/>
      <c r="G9" s="510" t="s">
        <v>121</v>
      </c>
      <c r="H9" s="231"/>
    </row>
    <row r="10" spans="1:8" ht="29.25" customHeight="1">
      <c r="A10" s="229" t="s">
        <v>82</v>
      </c>
      <c r="B10" s="522">
        <v>228</v>
      </c>
      <c r="C10" s="522"/>
      <c r="D10" s="522"/>
      <c r="E10" s="522"/>
      <c r="F10" s="480"/>
      <c r="G10" s="230"/>
      <c r="H10" s="231"/>
    </row>
    <row r="11" spans="1:8" ht="29.25" customHeight="1">
      <c r="A11" s="229" t="s">
        <v>11</v>
      </c>
      <c r="B11" s="522" t="s">
        <v>465</v>
      </c>
      <c r="C11" s="522"/>
      <c r="D11" s="522"/>
      <c r="E11" s="522"/>
      <c r="F11" s="480"/>
      <c r="G11" s="230"/>
      <c r="H11" s="231"/>
    </row>
    <row r="12" spans="1:8" ht="29.25" customHeight="1">
      <c r="A12" s="229" t="s">
        <v>12</v>
      </c>
      <c r="B12" s="523" t="s">
        <v>466</v>
      </c>
      <c r="C12" s="523"/>
      <c r="D12" s="523"/>
      <c r="E12" s="523"/>
      <c r="G12" s="230"/>
      <c r="H12" s="231"/>
    </row>
    <row r="13" spans="1:8" ht="29.25" customHeight="1">
      <c r="A13" s="229" t="s">
        <v>13</v>
      </c>
      <c r="B13" s="522" t="s">
        <v>467</v>
      </c>
      <c r="C13" s="522"/>
      <c r="D13" s="522"/>
      <c r="E13" s="522"/>
      <c r="F13" s="522"/>
      <c r="G13" s="230"/>
      <c r="H13" s="231"/>
    </row>
    <row r="14" spans="1:8" ht="19.5" customHeight="1">
      <c r="A14" s="30"/>
      <c r="B14" s="2"/>
      <c r="C14" s="2"/>
      <c r="D14" s="2"/>
      <c r="E14" s="2"/>
      <c r="F14" s="2"/>
      <c r="G14" s="2"/>
      <c r="H14" s="2"/>
    </row>
    <row r="15" spans="1:8" ht="30.75" customHeight="1">
      <c r="A15" s="533" t="s">
        <v>141</v>
      </c>
      <c r="B15" s="533"/>
      <c r="C15" s="533"/>
      <c r="D15" s="533"/>
      <c r="E15" s="533"/>
      <c r="F15" s="533"/>
      <c r="G15" s="533"/>
      <c r="H15" s="533"/>
    </row>
    <row r="16" spans="1:8" ht="38.25" customHeight="1">
      <c r="A16" s="533" t="s">
        <v>470</v>
      </c>
      <c r="B16" s="533"/>
      <c r="C16" s="533"/>
      <c r="D16" s="533"/>
      <c r="E16" s="533"/>
      <c r="F16" s="533"/>
      <c r="G16" s="533"/>
      <c r="H16" s="533"/>
    </row>
    <row r="17" spans="1:8" ht="20.25">
      <c r="A17" s="533" t="s">
        <v>578</v>
      </c>
      <c r="B17" s="533"/>
      <c r="C17" s="533"/>
      <c r="D17" s="533"/>
      <c r="E17" s="533"/>
      <c r="F17" s="533"/>
      <c r="G17" s="533"/>
      <c r="H17" s="533"/>
    </row>
    <row r="18" spans="1:8" ht="23.25" customHeight="1">
      <c r="A18" s="551"/>
      <c r="B18" s="551"/>
      <c r="C18" s="551"/>
      <c r="D18" s="551"/>
      <c r="E18" s="551"/>
      <c r="F18" s="551"/>
      <c r="G18" s="551"/>
      <c r="H18" s="551"/>
    </row>
    <row r="19" spans="1:8" ht="31.5" customHeight="1">
      <c r="A19" s="552" t="s">
        <v>127</v>
      </c>
      <c r="B19" s="552"/>
      <c r="C19" s="552"/>
      <c r="D19" s="552"/>
      <c r="E19" s="552"/>
      <c r="F19" s="552"/>
      <c r="G19" s="552"/>
      <c r="H19" s="552"/>
    </row>
    <row r="20" spans="1:8" ht="29.25" customHeight="1">
      <c r="B20" s="10"/>
      <c r="C20" s="10"/>
      <c r="D20" s="10"/>
      <c r="E20" s="10"/>
      <c r="F20" s="10"/>
      <c r="G20" s="10"/>
      <c r="H20" s="3" t="s">
        <v>364</v>
      </c>
    </row>
    <row r="21" spans="1:8" ht="43.5" customHeight="1">
      <c r="A21" s="550" t="s">
        <v>160</v>
      </c>
      <c r="B21" s="534" t="s">
        <v>18</v>
      </c>
      <c r="C21" s="534" t="s">
        <v>140</v>
      </c>
      <c r="D21" s="534"/>
      <c r="E21" s="535" t="s">
        <v>582</v>
      </c>
      <c r="F21" s="535"/>
      <c r="G21" s="535"/>
      <c r="H21" s="535"/>
    </row>
    <row r="22" spans="1:8" ht="51" customHeight="1">
      <c r="A22" s="550"/>
      <c r="B22" s="534"/>
      <c r="C22" s="442" t="s">
        <v>580</v>
      </c>
      <c r="D22" s="442" t="s">
        <v>581</v>
      </c>
      <c r="E22" s="110" t="s">
        <v>150</v>
      </c>
      <c r="F22" s="110" t="s">
        <v>146</v>
      </c>
      <c r="G22" s="110" t="s">
        <v>156</v>
      </c>
      <c r="H22" s="110" t="s">
        <v>157</v>
      </c>
    </row>
    <row r="23" spans="1:8" ht="28.5" customHeight="1" thickBot="1">
      <c r="A23" s="224">
        <v>1</v>
      </c>
      <c r="B23" s="223">
        <v>2</v>
      </c>
      <c r="C23" s="224">
        <v>3</v>
      </c>
      <c r="D23" s="223">
        <v>4</v>
      </c>
      <c r="E23" s="224">
        <v>5</v>
      </c>
      <c r="F23" s="223">
        <v>6</v>
      </c>
      <c r="G23" s="224">
        <v>7</v>
      </c>
      <c r="H23" s="223">
        <v>8</v>
      </c>
    </row>
    <row r="24" spans="1:8" s="4" customFormat="1" ht="30.75" customHeight="1" thickBot="1">
      <c r="A24" s="527" t="s">
        <v>76</v>
      </c>
      <c r="B24" s="528"/>
      <c r="C24" s="528"/>
      <c r="D24" s="528"/>
      <c r="E24" s="528"/>
      <c r="F24" s="528"/>
      <c r="G24" s="528"/>
      <c r="H24" s="529"/>
    </row>
    <row r="25" spans="1:8" s="4" customFormat="1" ht="30.75" customHeight="1">
      <c r="A25" s="232" t="s">
        <v>128</v>
      </c>
      <c r="B25" s="233">
        <v>1000</v>
      </c>
      <c r="C25" s="350">
        <f>'I. Фін результат'!C8</f>
        <v>36711</v>
      </c>
      <c r="D25" s="350">
        <f>'I. Фін результат'!D8</f>
        <v>42329</v>
      </c>
      <c r="E25" s="350">
        <f>'I. Фін результат'!E8</f>
        <v>40410</v>
      </c>
      <c r="F25" s="350">
        <f>'I. Фін результат'!F8</f>
        <v>42329</v>
      </c>
      <c r="G25" s="350">
        <f>F25-E25</f>
        <v>1919</v>
      </c>
      <c r="H25" s="341">
        <f>(F25/E25)*100</f>
        <v>104.7488245483791</v>
      </c>
    </row>
    <row r="26" spans="1:8" s="92" customFormat="1" ht="30.75" customHeight="1">
      <c r="A26" s="232" t="s">
        <v>113</v>
      </c>
      <c r="B26" s="233">
        <v>1010</v>
      </c>
      <c r="C26" s="350">
        <f>'I. Фін результат'!C9</f>
        <v>-30515</v>
      </c>
      <c r="D26" s="350">
        <f>'I. Фін результат'!D9</f>
        <v>-35623</v>
      </c>
      <c r="E26" s="350">
        <f>'I. Фін результат'!E9</f>
        <v>-33550</v>
      </c>
      <c r="F26" s="350">
        <f>'I. Фін результат'!F9</f>
        <v>-35623</v>
      </c>
      <c r="G26" s="350">
        <f>F26-E26</f>
        <v>-2073</v>
      </c>
      <c r="H26" s="341">
        <f t="shared" ref="H26:H58" si="0">(F26/E26)*100</f>
        <v>106.17883755588673</v>
      </c>
    </row>
    <row r="27" spans="1:8" s="4" customFormat="1" ht="29.25" customHeight="1">
      <c r="A27" s="235" t="s">
        <v>151</v>
      </c>
      <c r="B27" s="236">
        <v>1020</v>
      </c>
      <c r="C27" s="251">
        <f>SUM(C25:C26)</f>
        <v>6196</v>
      </c>
      <c r="D27" s="251">
        <f t="shared" ref="D27:F27" si="1">SUM(D25:D26)</f>
        <v>6706</v>
      </c>
      <c r="E27" s="251">
        <f t="shared" si="1"/>
        <v>6860</v>
      </c>
      <c r="F27" s="251">
        <f t="shared" si="1"/>
        <v>6706</v>
      </c>
      <c r="G27" s="251">
        <f t="shared" ref="G27:G58" si="2">F27-E27</f>
        <v>-154</v>
      </c>
      <c r="H27" s="342">
        <f t="shared" si="0"/>
        <v>97.755102040816325</v>
      </c>
    </row>
    <row r="28" spans="1:8" s="92" customFormat="1" ht="30.75" customHeight="1">
      <c r="A28" s="232" t="s">
        <v>365</v>
      </c>
      <c r="B28" s="233">
        <v>1030</v>
      </c>
      <c r="C28" s="350">
        <f>'I. Фін результат'!C19</f>
        <v>-4707</v>
      </c>
      <c r="D28" s="350">
        <f>'I. Фін результат'!D19</f>
        <v>-4520</v>
      </c>
      <c r="E28" s="350">
        <f>'I. Фін результат'!E19</f>
        <v>-5380</v>
      </c>
      <c r="F28" s="350">
        <f>'I. Фін результат'!F19</f>
        <v>-4520</v>
      </c>
      <c r="G28" s="350">
        <f t="shared" si="2"/>
        <v>860</v>
      </c>
      <c r="H28" s="341">
        <f t="shared" si="0"/>
        <v>84.014869888475843</v>
      </c>
    </row>
    <row r="29" spans="1:8" s="92" customFormat="1" ht="30.75" customHeight="1">
      <c r="A29" s="232" t="s">
        <v>102</v>
      </c>
      <c r="B29" s="233">
        <v>1060</v>
      </c>
      <c r="C29" s="350">
        <f>'I. Фін результат'!C40</f>
        <v>-353</v>
      </c>
      <c r="D29" s="350">
        <f>'I. Фін результат'!D40</f>
        <v>-402</v>
      </c>
      <c r="E29" s="350">
        <f>'I. Фін результат'!E40</f>
        <v>-369</v>
      </c>
      <c r="F29" s="350">
        <f>'I. Фін результат'!F40</f>
        <v>-402</v>
      </c>
      <c r="G29" s="350">
        <f t="shared" si="2"/>
        <v>-33</v>
      </c>
      <c r="H29" s="341">
        <f t="shared" si="0"/>
        <v>108.9430894308943</v>
      </c>
    </row>
    <row r="30" spans="1:8" s="92" customFormat="1" ht="30.75" customHeight="1">
      <c r="A30" s="232" t="s">
        <v>366</v>
      </c>
      <c r="B30" s="233">
        <v>1070</v>
      </c>
      <c r="C30" s="350">
        <f>'I. Фін результат'!C48</f>
        <v>498</v>
      </c>
      <c r="D30" s="350">
        <f>'I. Фін результат'!D48</f>
        <v>1119</v>
      </c>
      <c r="E30" s="350">
        <f>'I. Фін результат'!E48</f>
        <v>455</v>
      </c>
      <c r="F30" s="350">
        <f>'I. Фін результат'!F48</f>
        <v>1119</v>
      </c>
      <c r="G30" s="350">
        <f t="shared" si="2"/>
        <v>664</v>
      </c>
      <c r="H30" s="341">
        <f t="shared" si="0"/>
        <v>245.93406593406596</v>
      </c>
    </row>
    <row r="31" spans="1:8" s="92" customFormat="1" ht="30.75" customHeight="1">
      <c r="A31" s="232" t="s">
        <v>27</v>
      </c>
      <c r="B31" s="233">
        <v>1080</v>
      </c>
      <c r="C31" s="350">
        <f>'I. Фін результат'!C52</f>
        <v>-1007</v>
      </c>
      <c r="D31" s="350">
        <f>'I. Фін результат'!D52</f>
        <v>-1698</v>
      </c>
      <c r="E31" s="350">
        <f>'I. Фін результат'!E52</f>
        <v>-1027</v>
      </c>
      <c r="F31" s="350">
        <f>'I. Фін результат'!F52</f>
        <v>-1698</v>
      </c>
      <c r="G31" s="350">
        <f t="shared" si="2"/>
        <v>-671</v>
      </c>
      <c r="H31" s="341">
        <f t="shared" si="0"/>
        <v>165.33592989289193</v>
      </c>
    </row>
    <row r="32" spans="1:8" s="92" customFormat="1" ht="29.25" customHeight="1">
      <c r="A32" s="235" t="s">
        <v>4</v>
      </c>
      <c r="B32" s="236">
        <v>1100</v>
      </c>
      <c r="C32" s="251">
        <f>SUM(C27,C28,C29,C30,C31)</f>
        <v>627</v>
      </c>
      <c r="D32" s="251">
        <f t="shared" ref="D32:F32" si="3">SUM(D27,D28,D29,D30,D31)</f>
        <v>1205</v>
      </c>
      <c r="E32" s="251">
        <f t="shared" si="3"/>
        <v>539</v>
      </c>
      <c r="F32" s="251">
        <f t="shared" si="3"/>
        <v>1205</v>
      </c>
      <c r="G32" s="251">
        <f t="shared" si="2"/>
        <v>666</v>
      </c>
      <c r="H32" s="342">
        <f t="shared" si="0"/>
        <v>223.5621521335807</v>
      </c>
    </row>
    <row r="33" spans="1:8" s="4" customFormat="1" ht="26.25" customHeight="1">
      <c r="A33" s="239" t="s">
        <v>103</v>
      </c>
      <c r="B33" s="236">
        <v>1310</v>
      </c>
      <c r="C33" s="339">
        <f>'I. Фін результат'!C88</f>
        <v>2494</v>
      </c>
      <c r="D33" s="339">
        <f>'I. Фін результат'!D88</f>
        <v>3868</v>
      </c>
      <c r="E33" s="339">
        <f>'I. Фін результат'!E88</f>
        <v>2345</v>
      </c>
      <c r="F33" s="339">
        <f>'I. Фін результат'!F88</f>
        <v>3868</v>
      </c>
      <c r="G33" s="348">
        <f t="shared" si="2"/>
        <v>1523</v>
      </c>
      <c r="H33" s="344">
        <f t="shared" si="0"/>
        <v>164.94669509594883</v>
      </c>
    </row>
    <row r="34" spans="1:8" s="92" customFormat="1" ht="29.25" customHeight="1">
      <c r="A34" s="235" t="s">
        <v>137</v>
      </c>
      <c r="B34" s="236">
        <v>5010</v>
      </c>
      <c r="C34" s="339">
        <f>(C33/C25)*100</f>
        <v>6.7936040968646996</v>
      </c>
      <c r="D34" s="339">
        <f>(D33/D25)*100</f>
        <v>9.1379432540338765</v>
      </c>
      <c r="E34" s="339">
        <f>(E33/E25)*100</f>
        <v>5.8030190546894334</v>
      </c>
      <c r="F34" s="339">
        <f>(F33/F25)*100</f>
        <v>9.1379432540338765</v>
      </c>
      <c r="G34" s="348">
        <f t="shared" si="2"/>
        <v>3.3349241993444432</v>
      </c>
      <c r="H34" s="344">
        <f t="shared" si="0"/>
        <v>157.46877905991852</v>
      </c>
    </row>
    <row r="35" spans="1:8" s="92" customFormat="1" ht="30.75" customHeight="1">
      <c r="A35" s="232" t="s">
        <v>196</v>
      </c>
      <c r="B35" s="233">
        <v>1110</v>
      </c>
      <c r="C35" s="350">
        <f>'I. Фін результат'!C60</f>
        <v>85</v>
      </c>
      <c r="D35" s="350">
        <f>'I. Фін результат'!D60</f>
        <v>471</v>
      </c>
      <c r="E35" s="350">
        <f>'I. Фін результат'!E60</f>
        <v>90</v>
      </c>
      <c r="F35" s="350">
        <f>'I. Фін результат'!F60</f>
        <v>471</v>
      </c>
      <c r="G35" s="350">
        <f t="shared" si="2"/>
        <v>381</v>
      </c>
      <c r="H35" s="341">
        <f t="shared" si="0"/>
        <v>523.33333333333337</v>
      </c>
    </row>
    <row r="36" spans="1:8" s="92" customFormat="1" ht="30.75" customHeight="1">
      <c r="A36" s="232" t="s">
        <v>197</v>
      </c>
      <c r="B36" s="233">
        <v>1120</v>
      </c>
      <c r="C36" s="351">
        <f>'I. Фін результат'!C61</f>
        <v>-8</v>
      </c>
      <c r="D36" s="350">
        <f>'I. Фін результат'!D61</f>
        <v>0</v>
      </c>
      <c r="E36" s="350">
        <f>'I. Фін результат'!E61</f>
        <v>0</v>
      </c>
      <c r="F36" s="350">
        <f>'I. Фін результат'!F61</f>
        <v>0</v>
      </c>
      <c r="G36" s="355">
        <f t="shared" si="2"/>
        <v>0</v>
      </c>
      <c r="H36" s="234" t="e">
        <f t="shared" si="0"/>
        <v>#DIV/0!</v>
      </c>
    </row>
    <row r="37" spans="1:8" s="92" customFormat="1" ht="30.75" customHeight="1">
      <c r="A37" s="232" t="s">
        <v>198</v>
      </c>
      <c r="B37" s="233">
        <v>1130</v>
      </c>
      <c r="C37" s="350">
        <f>'I. Фін результат'!C62</f>
        <v>19</v>
      </c>
      <c r="D37" s="350">
        <f>'I. Фін результат'!D62</f>
        <v>7</v>
      </c>
      <c r="E37" s="350">
        <f>'I. Фін результат'!E62</f>
        <v>12</v>
      </c>
      <c r="F37" s="350">
        <f>'I. Фін результат'!F62</f>
        <v>7</v>
      </c>
      <c r="G37" s="355">
        <f t="shared" si="2"/>
        <v>-5</v>
      </c>
      <c r="H37" s="234">
        <f t="shared" si="0"/>
        <v>58.333333333333336</v>
      </c>
    </row>
    <row r="38" spans="1:8" s="92" customFormat="1" ht="30.75" customHeight="1">
      <c r="A38" s="232" t="s">
        <v>199</v>
      </c>
      <c r="B38" s="233">
        <v>1140</v>
      </c>
      <c r="C38" s="350">
        <f>'I. Фін результат'!C63</f>
        <v>-31</v>
      </c>
      <c r="D38" s="350">
        <f>'I. Фін результат'!D63</f>
        <v>-169</v>
      </c>
      <c r="E38" s="350">
        <f>'I. Фін результат'!E63</f>
        <v>-141</v>
      </c>
      <c r="F38" s="350">
        <f>'I. Фін результат'!F63</f>
        <v>-169</v>
      </c>
      <c r="G38" s="355">
        <f t="shared" si="2"/>
        <v>-28</v>
      </c>
      <c r="H38" s="341">
        <f t="shared" si="0"/>
        <v>119.8581560283688</v>
      </c>
    </row>
    <row r="39" spans="1:8" s="92" customFormat="1" ht="30.75" customHeight="1">
      <c r="A39" s="232" t="s">
        <v>367</v>
      </c>
      <c r="B39" s="233">
        <v>1150</v>
      </c>
      <c r="C39" s="350">
        <f>'I. Фін результат'!C64</f>
        <v>84</v>
      </c>
      <c r="D39" s="350">
        <f>'I. Фін результат'!D64</f>
        <v>123</v>
      </c>
      <c r="E39" s="350">
        <f>'I. Фін результат'!E64</f>
        <v>0</v>
      </c>
      <c r="F39" s="350">
        <f>'I. Фін результат'!F64</f>
        <v>123</v>
      </c>
      <c r="G39" s="355">
        <f t="shared" si="2"/>
        <v>123</v>
      </c>
      <c r="H39" s="234" t="e">
        <f t="shared" si="0"/>
        <v>#DIV/0!</v>
      </c>
    </row>
    <row r="40" spans="1:8" s="92" customFormat="1" ht="30.75" customHeight="1">
      <c r="A40" s="232" t="s">
        <v>368</v>
      </c>
      <c r="B40" s="233">
        <v>1160</v>
      </c>
      <c r="C40" s="350">
        <f>'I. Фін результат'!C67</f>
        <v>0</v>
      </c>
      <c r="D40" s="350">
        <f>'I. Фін результат'!D67</f>
        <v>0</v>
      </c>
      <c r="E40" s="350">
        <f>'I. Фін результат'!E67</f>
        <v>0</v>
      </c>
      <c r="F40" s="350">
        <f>'I. Фін результат'!F67</f>
        <v>0</v>
      </c>
      <c r="G40" s="358">
        <f t="shared" si="2"/>
        <v>0</v>
      </c>
      <c r="H40" s="234" t="e">
        <f t="shared" si="0"/>
        <v>#DIV/0!</v>
      </c>
    </row>
    <row r="41" spans="1:8" s="92" customFormat="1" ht="29.25" customHeight="1">
      <c r="A41" s="235" t="s">
        <v>75</v>
      </c>
      <c r="B41" s="236">
        <v>1170</v>
      </c>
      <c r="C41" s="251">
        <f>SUM(C32,C35:C39,C40)</f>
        <v>776</v>
      </c>
      <c r="D41" s="251">
        <f>SUM(D32,D35:D39,D40)</f>
        <v>1637</v>
      </c>
      <c r="E41" s="251">
        <f>SUM(E32,E35:E39,E40)</f>
        <v>500</v>
      </c>
      <c r="F41" s="251">
        <f>SUM(F32,F35:F39,F40)</f>
        <v>1637</v>
      </c>
      <c r="G41" s="251">
        <f t="shared" si="2"/>
        <v>1137</v>
      </c>
      <c r="H41" s="341">
        <f t="shared" si="0"/>
        <v>327.39999999999998</v>
      </c>
    </row>
    <row r="42" spans="1:8" s="92" customFormat="1" ht="30.75" customHeight="1">
      <c r="A42" s="232" t="s">
        <v>207</v>
      </c>
      <c r="B42" s="233">
        <v>1180</v>
      </c>
      <c r="C42" s="350">
        <f>'I. Фін результат'!C71</f>
        <v>-203</v>
      </c>
      <c r="D42" s="350">
        <f>'I. Фін результат'!D71</f>
        <v>-303</v>
      </c>
      <c r="E42" s="350">
        <f>'I. Фін результат'!E71</f>
        <v>-90</v>
      </c>
      <c r="F42" s="350">
        <f>'I. Фін результат'!F71</f>
        <v>-303</v>
      </c>
      <c r="G42" s="355">
        <f t="shared" si="2"/>
        <v>-213</v>
      </c>
      <c r="H42" s="341">
        <f t="shared" si="0"/>
        <v>336.66666666666669</v>
      </c>
    </row>
    <row r="43" spans="1:8" s="92" customFormat="1" ht="30.75" customHeight="1">
      <c r="A43" s="232" t="s">
        <v>208</v>
      </c>
      <c r="B43" s="233">
        <v>1181</v>
      </c>
      <c r="C43" s="350">
        <f>'I. Фін результат'!C72</f>
        <v>0</v>
      </c>
      <c r="D43" s="350">
        <f>'I. Фін результат'!D72</f>
        <v>0</v>
      </c>
      <c r="E43" s="350">
        <f>'I. Фін результат'!E72</f>
        <v>0</v>
      </c>
      <c r="F43" s="350">
        <f>'I. Фін результат'!F72</f>
        <v>0</v>
      </c>
      <c r="G43" s="358">
        <f t="shared" si="2"/>
        <v>0</v>
      </c>
      <c r="H43" s="234" t="e">
        <f t="shared" si="0"/>
        <v>#DIV/0!</v>
      </c>
    </row>
    <row r="44" spans="1:8" s="92" customFormat="1" ht="30.75" customHeight="1">
      <c r="A44" s="232" t="s">
        <v>209</v>
      </c>
      <c r="B44" s="233">
        <v>1190</v>
      </c>
      <c r="C44" s="350">
        <f>'I. Фін результат'!C73</f>
        <v>0</v>
      </c>
      <c r="D44" s="350">
        <f>'I. Фін результат'!D73</f>
        <v>0</v>
      </c>
      <c r="E44" s="350">
        <f>'I. Фін результат'!E73</f>
        <v>0</v>
      </c>
      <c r="F44" s="350">
        <f>'I. Фін результат'!F73</f>
        <v>0</v>
      </c>
      <c r="G44" s="358">
        <f t="shared" si="2"/>
        <v>0</v>
      </c>
      <c r="H44" s="234" t="e">
        <f t="shared" si="0"/>
        <v>#DIV/0!</v>
      </c>
    </row>
    <row r="45" spans="1:8" s="92" customFormat="1" ht="30.75" customHeight="1">
      <c r="A45" s="232" t="s">
        <v>210</v>
      </c>
      <c r="B45" s="233">
        <v>1191</v>
      </c>
      <c r="C45" s="351" t="str">
        <f>'I. Фін результат'!C74</f>
        <v>(    )</v>
      </c>
      <c r="D45" s="351" t="str">
        <f>'I. Фін результат'!D74</f>
        <v>(    )</v>
      </c>
      <c r="E45" s="351">
        <f>'I. Фін результат'!E74</f>
        <v>0</v>
      </c>
      <c r="F45" s="351" t="str">
        <f>'I. Фін результат'!F74</f>
        <v>(    )</v>
      </c>
      <c r="G45" s="358" t="e">
        <f t="shared" si="2"/>
        <v>#VALUE!</v>
      </c>
      <c r="H45" s="234" t="e">
        <f t="shared" si="0"/>
        <v>#VALUE!</v>
      </c>
    </row>
    <row r="46" spans="1:8" s="92" customFormat="1" ht="29.25" customHeight="1">
      <c r="A46" s="235" t="s">
        <v>241</v>
      </c>
      <c r="B46" s="236">
        <v>1200</v>
      </c>
      <c r="C46" s="251">
        <f>SUM(C41:C45)</f>
        <v>573</v>
      </c>
      <c r="D46" s="251">
        <f>SUM(D41:D45)</f>
        <v>1334</v>
      </c>
      <c r="E46" s="251">
        <f>SUM(E41:E45)</f>
        <v>410</v>
      </c>
      <c r="F46" s="251">
        <f>SUM(F41:F45)</f>
        <v>1334</v>
      </c>
      <c r="G46" s="348">
        <f t="shared" si="2"/>
        <v>924</v>
      </c>
      <c r="H46" s="344">
        <f t="shared" si="0"/>
        <v>325.36585365853654</v>
      </c>
    </row>
    <row r="47" spans="1:8" s="92" customFormat="1" ht="30.75" customHeight="1">
      <c r="A47" s="232" t="s">
        <v>330</v>
      </c>
      <c r="B47" s="233">
        <v>1201</v>
      </c>
      <c r="C47" s="350">
        <f>'I. Фін результат'!C76</f>
        <v>573</v>
      </c>
      <c r="D47" s="350">
        <f>'I. Фін результат'!D76</f>
        <v>1334</v>
      </c>
      <c r="E47" s="350">
        <f>'I. Фін результат'!E76</f>
        <v>410</v>
      </c>
      <c r="F47" s="350">
        <f>'I. Фін результат'!F76</f>
        <v>1334</v>
      </c>
      <c r="G47" s="350">
        <f t="shared" si="2"/>
        <v>924</v>
      </c>
      <c r="H47" s="343">
        <f t="shared" si="0"/>
        <v>325.36585365853654</v>
      </c>
    </row>
    <row r="48" spans="1:8" s="92" customFormat="1" ht="30.75" customHeight="1">
      <c r="A48" s="232" t="s">
        <v>331</v>
      </c>
      <c r="B48" s="233">
        <v>1202</v>
      </c>
      <c r="C48" s="351" t="str">
        <f>'I. Фін результат'!C77</f>
        <v>(    )</v>
      </c>
      <c r="D48" s="351" t="str">
        <f>'I. Фін результат'!D77</f>
        <v>(    )</v>
      </c>
      <c r="E48" s="351" t="str">
        <f>'I. Фін результат'!E77</f>
        <v>(    )</v>
      </c>
      <c r="F48" s="351" t="str">
        <f>'I. Фін результат'!F77</f>
        <v>(    )</v>
      </c>
      <c r="G48" s="358" t="e">
        <f t="shared" si="2"/>
        <v>#VALUE!</v>
      </c>
      <c r="H48" s="234" t="e">
        <f t="shared" si="0"/>
        <v>#VALUE!</v>
      </c>
    </row>
    <row r="49" spans="1:8" s="92" customFormat="1" ht="29.25" customHeight="1">
      <c r="A49" s="235" t="s">
        <v>19</v>
      </c>
      <c r="B49" s="236">
        <v>1210</v>
      </c>
      <c r="C49" s="251">
        <f>SUM(C25,C30,C35,C37,C39,C43,C44)</f>
        <v>37397</v>
      </c>
      <c r="D49" s="251">
        <f>SUM(D25,D30,D35,D37,D39,D43,D44)</f>
        <v>44049</v>
      </c>
      <c r="E49" s="251">
        <f>SUM(E25,E30,E35,E37,E39,E43,E44)</f>
        <v>40967</v>
      </c>
      <c r="F49" s="251">
        <f>SUM(F25,F30,F35,F37,F39,F43,F44)</f>
        <v>44049</v>
      </c>
      <c r="G49" s="251">
        <f t="shared" si="2"/>
        <v>3082</v>
      </c>
      <c r="H49" s="344">
        <f t="shared" si="0"/>
        <v>107.52312837161617</v>
      </c>
    </row>
    <row r="50" spans="1:8" s="92" customFormat="1" ht="29.25" customHeight="1">
      <c r="A50" s="235" t="s">
        <v>88</v>
      </c>
      <c r="B50" s="236">
        <v>1220</v>
      </c>
      <c r="C50" s="251">
        <f>SUM(C26,C28,C29,C31,C36,C38,C40,C42,C45)</f>
        <v>-36824</v>
      </c>
      <c r="D50" s="251">
        <f>SUM(D26,D28,D29,D31,D36,D38,D40,D42,D45)</f>
        <v>-42715</v>
      </c>
      <c r="E50" s="251">
        <f>SUM(E26,E28,E29,E31,E36,E38,E40,E42,E45)</f>
        <v>-40557</v>
      </c>
      <c r="F50" s="251">
        <f>SUM(F26,F28,F29,F31,F36,F38,F40,F42,F45)</f>
        <v>-42715</v>
      </c>
      <c r="G50" s="251">
        <f t="shared" si="2"/>
        <v>-2158</v>
      </c>
      <c r="H50" s="344">
        <f t="shared" si="0"/>
        <v>105.32090637867692</v>
      </c>
    </row>
    <row r="51" spans="1:8" s="92" customFormat="1" ht="30.75" customHeight="1">
      <c r="A51" s="232" t="s">
        <v>149</v>
      </c>
      <c r="B51" s="233">
        <v>1230</v>
      </c>
      <c r="C51" s="350">
        <f>'I. Фін результат'!C80</f>
        <v>0</v>
      </c>
      <c r="D51" s="350">
        <f>'I. Фін результат'!D80</f>
        <v>0</v>
      </c>
      <c r="E51" s="350">
        <f>'I. Фін результат'!E80</f>
        <v>0</v>
      </c>
      <c r="F51" s="350">
        <f>'I. Фін результат'!F80</f>
        <v>0</v>
      </c>
      <c r="G51" s="350">
        <f t="shared" si="2"/>
        <v>0</v>
      </c>
      <c r="H51" s="234" t="e">
        <f t="shared" si="0"/>
        <v>#DIV/0!</v>
      </c>
    </row>
    <row r="52" spans="1:8" s="92" customFormat="1" ht="29.25" customHeight="1">
      <c r="A52" s="235" t="s">
        <v>139</v>
      </c>
      <c r="B52" s="236"/>
      <c r="C52" s="251"/>
      <c r="D52" s="251"/>
      <c r="E52" s="251"/>
      <c r="F52" s="251"/>
      <c r="G52" s="251">
        <f t="shared" si="2"/>
        <v>0</v>
      </c>
      <c r="H52" s="238" t="e">
        <f t="shared" si="0"/>
        <v>#DIV/0!</v>
      </c>
    </row>
    <row r="53" spans="1:8" s="92" customFormat="1" ht="31.5" customHeight="1">
      <c r="A53" s="232" t="s">
        <v>159</v>
      </c>
      <c r="B53" s="233">
        <v>1400</v>
      </c>
      <c r="C53" s="350">
        <f>'I. Фін результат'!C90</f>
        <v>6332</v>
      </c>
      <c r="D53" s="350">
        <f>'I. Фін результат'!D90</f>
        <v>11454</v>
      </c>
      <c r="E53" s="350">
        <f>'I. Фін результат'!E90</f>
        <v>6977</v>
      </c>
      <c r="F53" s="350">
        <f>'I. Фін результат'!F90</f>
        <v>11454</v>
      </c>
      <c r="G53" s="350">
        <f t="shared" si="2"/>
        <v>4477</v>
      </c>
      <c r="H53" s="343">
        <f t="shared" si="0"/>
        <v>164.1679805073814</v>
      </c>
    </row>
    <row r="54" spans="1:8" s="92" customFormat="1" ht="30.75" customHeight="1">
      <c r="A54" s="232" t="s">
        <v>5</v>
      </c>
      <c r="B54" s="233">
        <v>1410</v>
      </c>
      <c r="C54" s="350">
        <f>'I. Фін результат'!C91</f>
        <v>21191</v>
      </c>
      <c r="D54" s="350">
        <f>'I. Фін результат'!D91</f>
        <v>21089</v>
      </c>
      <c r="E54" s="350">
        <f>'I. Фін результат'!E91</f>
        <v>23830</v>
      </c>
      <c r="F54" s="350">
        <f>'I. Фін результат'!F91</f>
        <v>21089</v>
      </c>
      <c r="G54" s="350">
        <f t="shared" si="2"/>
        <v>-2741</v>
      </c>
      <c r="H54" s="343">
        <f t="shared" si="0"/>
        <v>88.497691984892995</v>
      </c>
    </row>
    <row r="55" spans="1:8" s="92" customFormat="1" ht="35.25" customHeight="1">
      <c r="A55" s="232" t="s">
        <v>6</v>
      </c>
      <c r="B55" s="233">
        <v>1420</v>
      </c>
      <c r="C55" s="350">
        <f>'I. Фін результат'!C92</f>
        <v>4424</v>
      </c>
      <c r="D55" s="350">
        <f>'I. Фін результат'!D92</f>
        <v>4466</v>
      </c>
      <c r="E55" s="350">
        <f>'I. Фін результат'!E92</f>
        <v>4904</v>
      </c>
      <c r="F55" s="350">
        <f>'I. Фін результат'!F92</f>
        <v>4466</v>
      </c>
      <c r="G55" s="350">
        <f t="shared" si="2"/>
        <v>-438</v>
      </c>
      <c r="H55" s="343">
        <f t="shared" si="0"/>
        <v>91.068515497553022</v>
      </c>
    </row>
    <row r="56" spans="1:8" s="92" customFormat="1" ht="34.5" customHeight="1">
      <c r="A56" s="232" t="s">
        <v>7</v>
      </c>
      <c r="B56" s="233">
        <v>1430</v>
      </c>
      <c r="C56" s="350">
        <f>'I. Фін результат'!C93</f>
        <v>1820</v>
      </c>
      <c r="D56" s="350">
        <f>'I. Фін результат'!D93</f>
        <v>2578</v>
      </c>
      <c r="E56" s="350">
        <f>'I. Фін результат'!E93</f>
        <v>1758</v>
      </c>
      <c r="F56" s="350">
        <f>'I. Фін результат'!F93</f>
        <v>2578</v>
      </c>
      <c r="G56" s="350">
        <f t="shared" si="2"/>
        <v>820</v>
      </c>
      <c r="H56" s="343">
        <f t="shared" si="0"/>
        <v>146.64391353811149</v>
      </c>
    </row>
    <row r="57" spans="1:8" s="92" customFormat="1" ht="33" customHeight="1">
      <c r="A57" s="232" t="s">
        <v>27</v>
      </c>
      <c r="B57" s="233">
        <v>1440</v>
      </c>
      <c r="C57" s="350">
        <f>'I. Фін результат'!C94</f>
        <v>2815</v>
      </c>
      <c r="D57" s="350">
        <f>'I. Фін результат'!D94</f>
        <v>2656</v>
      </c>
      <c r="E57" s="350">
        <f>'I. Фін результат'!E94</f>
        <v>2857</v>
      </c>
      <c r="F57" s="350">
        <f>'I. Фін результат'!F94</f>
        <v>2656</v>
      </c>
      <c r="G57" s="350">
        <f t="shared" si="2"/>
        <v>-201</v>
      </c>
      <c r="H57" s="343">
        <f t="shared" si="0"/>
        <v>92.964648232411619</v>
      </c>
    </row>
    <row r="58" spans="1:8" s="92" customFormat="1" ht="33.75" customHeight="1" thickBot="1">
      <c r="A58" s="235" t="s">
        <v>50</v>
      </c>
      <c r="B58" s="236">
        <v>1450</v>
      </c>
      <c r="C58" s="251">
        <f>SUM(C53,C54,C55,C56,C57)</f>
        <v>36582</v>
      </c>
      <c r="D58" s="251">
        <f>SUM(D53,D54,D55,D56,D57)</f>
        <v>42243</v>
      </c>
      <c r="E58" s="251">
        <f>SUM(E53,E54,E55,E56,E57)</f>
        <v>40326</v>
      </c>
      <c r="F58" s="251">
        <f>SUM(F53,F54,F55,F56,F57)</f>
        <v>42243</v>
      </c>
      <c r="G58" s="251">
        <f t="shared" si="2"/>
        <v>1917</v>
      </c>
      <c r="H58" s="344">
        <f t="shared" si="0"/>
        <v>104.75375688141646</v>
      </c>
    </row>
    <row r="59" spans="1:8" s="4" customFormat="1" ht="29.25" customHeight="1" thickBot="1">
      <c r="A59" s="530" t="s">
        <v>106</v>
      </c>
      <c r="B59" s="531"/>
      <c r="C59" s="531"/>
      <c r="D59" s="531"/>
      <c r="E59" s="531"/>
      <c r="F59" s="531"/>
      <c r="G59" s="531"/>
      <c r="H59" s="532"/>
    </row>
    <row r="60" spans="1:8" s="4" customFormat="1" ht="37.5" customHeight="1" thickBot="1">
      <c r="A60" s="524" t="s">
        <v>369</v>
      </c>
      <c r="B60" s="525"/>
      <c r="C60" s="525"/>
      <c r="D60" s="525"/>
      <c r="E60" s="525"/>
      <c r="F60" s="525"/>
      <c r="G60" s="525"/>
      <c r="H60" s="526"/>
    </row>
    <row r="61" spans="1:8" s="4" customFormat="1" ht="50.25" customHeight="1">
      <c r="A61" s="493" t="s">
        <v>378</v>
      </c>
      <c r="B61" s="494">
        <v>2110</v>
      </c>
      <c r="C61" s="495">
        <f>'ІІ. Розр. з бюджетом'!C19</f>
        <v>1843</v>
      </c>
      <c r="D61" s="495">
        <f>'ІІ. Розр. з бюджетом'!D19</f>
        <v>2225</v>
      </c>
      <c r="E61" s="495">
        <f>'ІІ. Розр. з бюджетом'!E19</f>
        <v>1957</v>
      </c>
      <c r="F61" s="495">
        <f>'ІІ. Розр. з бюджетом'!F19</f>
        <v>2225</v>
      </c>
      <c r="G61" s="495">
        <f>F61-E61</f>
        <v>268</v>
      </c>
      <c r="H61" s="496">
        <f t="shared" ref="H61:H106" si="4">(F61/E61)*100</f>
        <v>113.69443025038323</v>
      </c>
    </row>
    <row r="62" spans="1:8" s="4" customFormat="1" ht="51" customHeight="1">
      <c r="A62" s="497" t="s">
        <v>371</v>
      </c>
      <c r="B62" s="242">
        <v>2120</v>
      </c>
      <c r="C62" s="252">
        <f>'ІІ. Розр. з бюджетом'!C27</f>
        <v>4123</v>
      </c>
      <c r="D62" s="252">
        <f>'ІІ. Розр. з бюджетом'!D27</f>
        <v>4281</v>
      </c>
      <c r="E62" s="252">
        <f>'ІІ. Розр. з бюджетом'!E27</f>
        <v>4439</v>
      </c>
      <c r="F62" s="252">
        <f>'ІІ. Розр. з бюджетом'!F27</f>
        <v>4281</v>
      </c>
      <c r="G62" s="352">
        <f t="shared" ref="G62:G64" si="5">F62-E62</f>
        <v>-158</v>
      </c>
      <c r="H62" s="498">
        <f t="shared" si="4"/>
        <v>96.440639783735065</v>
      </c>
    </row>
    <row r="63" spans="1:8" s="4" customFormat="1" ht="36.75" customHeight="1">
      <c r="A63" s="497" t="s">
        <v>372</v>
      </c>
      <c r="B63" s="242">
        <v>2130</v>
      </c>
      <c r="C63" s="252">
        <f>'ІІ. Розр. з бюджетом'!C36</f>
        <v>4424</v>
      </c>
      <c r="D63" s="252">
        <f>'ІІ. Розр. з бюджетом'!D36</f>
        <v>4466</v>
      </c>
      <c r="E63" s="252">
        <f>'ІІ. Розр. з бюджетом'!E36</f>
        <v>4904</v>
      </c>
      <c r="F63" s="252">
        <f>'ІІ. Розр. з бюджетом'!F36</f>
        <v>4466</v>
      </c>
      <c r="G63" s="352">
        <f t="shared" si="5"/>
        <v>-438</v>
      </c>
      <c r="H63" s="498">
        <f t="shared" si="4"/>
        <v>91.068515497553022</v>
      </c>
    </row>
    <row r="64" spans="1:8" s="4" customFormat="1" ht="33" customHeight="1" thickBot="1">
      <c r="A64" s="499" t="s">
        <v>430</v>
      </c>
      <c r="B64" s="500">
        <v>2200</v>
      </c>
      <c r="C64" s="501">
        <f>'ІІ. Розр. з бюджетом'!C43</f>
        <v>10390</v>
      </c>
      <c r="D64" s="501">
        <f>'ІІ. Розр. з бюджетом'!D43</f>
        <v>10972</v>
      </c>
      <c r="E64" s="501">
        <f>'ІІ. Розр. з бюджетом'!E43</f>
        <v>11300</v>
      </c>
      <c r="F64" s="501">
        <f>'ІІ. Розр. з бюджетом'!F43</f>
        <v>10972</v>
      </c>
      <c r="G64" s="502">
        <f t="shared" si="5"/>
        <v>-328</v>
      </c>
      <c r="H64" s="503">
        <f t="shared" si="4"/>
        <v>97.097345132743357</v>
      </c>
    </row>
    <row r="65" spans="1:11" s="4" customFormat="1" ht="33" customHeight="1" thickBot="1">
      <c r="A65" s="530" t="s">
        <v>248</v>
      </c>
      <c r="B65" s="531"/>
      <c r="C65" s="531"/>
      <c r="D65" s="531"/>
      <c r="E65" s="531"/>
      <c r="F65" s="531"/>
      <c r="G65" s="531"/>
      <c r="H65" s="532"/>
    </row>
    <row r="66" spans="1:11" s="4" customFormat="1" ht="37.5" customHeight="1">
      <c r="A66" s="244" t="s">
        <v>245</v>
      </c>
      <c r="B66" s="245">
        <v>3405</v>
      </c>
      <c r="C66" s="353">
        <f>'ІІІ. Рух грош. коштів'!C66</f>
        <v>329</v>
      </c>
      <c r="D66" s="353">
        <f>'ІІІ. Рух грош. коштів'!D66</f>
        <v>458</v>
      </c>
      <c r="E66" s="353">
        <f>'ІІІ. Рух грош. коштів'!E66</f>
        <v>458</v>
      </c>
      <c r="F66" s="353">
        <f>'ІІІ. Рух грош. коштів'!F66</f>
        <v>458</v>
      </c>
      <c r="G66" s="251">
        <f t="shared" ref="G66:G72" si="6">F66-E66</f>
        <v>0</v>
      </c>
      <c r="H66" s="344">
        <f t="shared" si="4"/>
        <v>100</v>
      </c>
    </row>
    <row r="67" spans="1:11" s="4" customFormat="1" ht="33" customHeight="1">
      <c r="A67" s="246" t="s">
        <v>291</v>
      </c>
      <c r="B67" s="247">
        <v>3030</v>
      </c>
      <c r="C67" s="252">
        <f>'ІІІ. Рух грош. коштів'!C12</f>
        <v>0</v>
      </c>
      <c r="D67" s="252">
        <f>'ІІІ. Рух грош. коштів'!D12</f>
        <v>0</v>
      </c>
      <c r="E67" s="252">
        <f>'ІІІ. Рух грош. коштів'!E12</f>
        <v>0</v>
      </c>
      <c r="F67" s="252">
        <f>'ІІІ. Рух грош. коштів'!F12</f>
        <v>0</v>
      </c>
      <c r="G67" s="251"/>
      <c r="H67" s="241" t="e">
        <f t="shared" si="4"/>
        <v>#DIV/0!</v>
      </c>
    </row>
    <row r="68" spans="1:11" s="92" customFormat="1" ht="33" customHeight="1">
      <c r="A68" s="246" t="s">
        <v>239</v>
      </c>
      <c r="B68" s="247">
        <v>3195</v>
      </c>
      <c r="C68" s="252">
        <f>'ІІІ. Рух грош. коштів'!C34</f>
        <v>2344</v>
      </c>
      <c r="D68" s="252">
        <f>'ІІІ. Рух грош. коштів'!D34</f>
        <v>4125</v>
      </c>
      <c r="E68" s="252">
        <f>'ІІІ. Рух грош. коштів'!E34</f>
        <v>1931</v>
      </c>
      <c r="F68" s="252">
        <f>'ІІІ. Рух грош. коштів'!F34</f>
        <v>4125</v>
      </c>
      <c r="G68" s="352">
        <f t="shared" si="6"/>
        <v>2194</v>
      </c>
      <c r="H68" s="345">
        <f t="shared" si="4"/>
        <v>213.61988606939408</v>
      </c>
    </row>
    <row r="69" spans="1:11" s="92" customFormat="1" ht="33" customHeight="1">
      <c r="A69" s="246" t="s">
        <v>107</v>
      </c>
      <c r="B69" s="247">
        <v>3295</v>
      </c>
      <c r="C69" s="252">
        <f>'ІІІ. Рух грош. коштів'!C52</f>
        <v>-3789</v>
      </c>
      <c r="D69" s="252">
        <f>'ІІІ. Рух грош. коштів'!D52</f>
        <v>-5336</v>
      </c>
      <c r="E69" s="252">
        <f>'ІІІ. Рух грош. коштів'!E52</f>
        <v>-4153</v>
      </c>
      <c r="F69" s="252">
        <f>'ІІІ. Рух грош. коштів'!F52</f>
        <v>-5336</v>
      </c>
      <c r="G69" s="352">
        <f t="shared" si="6"/>
        <v>-1183</v>
      </c>
      <c r="H69" s="345">
        <f t="shared" si="4"/>
        <v>128.48543221767397</v>
      </c>
    </row>
    <row r="70" spans="1:11" s="92" customFormat="1" ht="33" customHeight="1">
      <c r="A70" s="246" t="s">
        <v>247</v>
      </c>
      <c r="B70" s="247">
        <v>3395</v>
      </c>
      <c r="C70" s="252">
        <f>'ІІІ. Рух грош. коштів'!C64</f>
        <v>1574</v>
      </c>
      <c r="D70" s="252">
        <f>'ІІІ. Рух грош. коштів'!D64</f>
        <v>2011</v>
      </c>
      <c r="E70" s="252">
        <f>'ІІІ. Рух грош. коштів'!E64</f>
        <v>2206</v>
      </c>
      <c r="F70" s="252">
        <f>'ІІІ. Рух грош. коштів'!F64</f>
        <v>2011</v>
      </c>
      <c r="G70" s="352">
        <f t="shared" si="6"/>
        <v>-195</v>
      </c>
      <c r="H70" s="345">
        <f t="shared" si="4"/>
        <v>91.160471441523114</v>
      </c>
    </row>
    <row r="71" spans="1:11" s="92" customFormat="1" ht="33" customHeight="1">
      <c r="A71" s="246" t="s">
        <v>110</v>
      </c>
      <c r="B71" s="247">
        <v>3410</v>
      </c>
      <c r="C71" s="252">
        <f>'ІІІ. Рух грош. коштів'!C67</f>
        <v>0</v>
      </c>
      <c r="D71" s="252">
        <f>'ІІІ. Рух грош. коштів'!D67</f>
        <v>0</v>
      </c>
      <c r="E71" s="252">
        <f>'ІІІ. Рух грош. коштів'!E67</f>
        <v>0</v>
      </c>
      <c r="F71" s="252">
        <f>'ІІІ. Рух грош. коштів'!F67</f>
        <v>0</v>
      </c>
      <c r="G71" s="251">
        <f t="shared" si="6"/>
        <v>0</v>
      </c>
      <c r="H71" s="241" t="e">
        <f t="shared" si="4"/>
        <v>#DIV/0!</v>
      </c>
    </row>
    <row r="72" spans="1:11" s="92" customFormat="1" ht="37.5" customHeight="1" thickBot="1">
      <c r="A72" s="244" t="s">
        <v>246</v>
      </c>
      <c r="B72" s="245">
        <v>3415</v>
      </c>
      <c r="C72" s="353">
        <f>SUM(C66,C68:C71)</f>
        <v>458</v>
      </c>
      <c r="D72" s="353">
        <f>SUM(D66,D68:D71)</f>
        <v>1258</v>
      </c>
      <c r="E72" s="353">
        <f>SUM(E66,E68:E71)</f>
        <v>442</v>
      </c>
      <c r="F72" s="353">
        <f>SUM(F66,F68:F71)</f>
        <v>1258</v>
      </c>
      <c r="G72" s="251">
        <f t="shared" si="6"/>
        <v>816</v>
      </c>
      <c r="H72" s="344">
        <f t="shared" si="4"/>
        <v>284.61538461538464</v>
      </c>
    </row>
    <row r="73" spans="1:11" s="92" customFormat="1" ht="33" customHeight="1">
      <c r="A73" s="544" t="s">
        <v>249</v>
      </c>
      <c r="B73" s="545"/>
      <c r="C73" s="545"/>
      <c r="D73" s="545"/>
      <c r="E73" s="545"/>
      <c r="F73" s="545"/>
      <c r="G73" s="545"/>
      <c r="H73" s="546"/>
    </row>
    <row r="74" spans="1:11" s="4" customFormat="1" ht="27.75" customHeight="1">
      <c r="A74" s="239" t="s">
        <v>200</v>
      </c>
      <c r="B74" s="248">
        <v>4000</v>
      </c>
      <c r="C74" s="453">
        <f>SUM(C75:C80)</f>
        <v>3789</v>
      </c>
      <c r="D74" s="251">
        <f>SUM(D75:D80)</f>
        <v>9796</v>
      </c>
      <c r="E74" s="251">
        <f>SUM(E75:E80)</f>
        <v>8613</v>
      </c>
      <c r="F74" s="251">
        <f>SUM(F75:F80)</f>
        <v>9796</v>
      </c>
      <c r="G74" s="251">
        <f t="shared" ref="G74:G80" si="7">F74-E74</f>
        <v>1183</v>
      </c>
      <c r="H74" s="309">
        <f t="shared" si="4"/>
        <v>113.73505166608615</v>
      </c>
      <c r="K74" s="4">
        <f>10666-9859+27171-18498+4393-4162</f>
        <v>9711</v>
      </c>
    </row>
    <row r="75" spans="1:11" s="92" customFormat="1" ht="33" customHeight="1">
      <c r="A75" s="246" t="s">
        <v>1</v>
      </c>
      <c r="B75" s="245" t="s">
        <v>134</v>
      </c>
      <c r="C75" s="454">
        <f>'IV. Кап. інвестиції'!C8</f>
        <v>0</v>
      </c>
      <c r="D75" s="352">
        <f>'IV. Кап. інвестиції'!D8</f>
        <v>0</v>
      </c>
      <c r="E75" s="352">
        <f>'IV. Кап. інвестиції'!E8</f>
        <v>0</v>
      </c>
      <c r="F75" s="352">
        <f>'IV. Кап. інвестиції'!F8</f>
        <v>0</v>
      </c>
      <c r="G75" s="251">
        <f t="shared" si="7"/>
        <v>0</v>
      </c>
      <c r="H75" s="220" t="e">
        <f t="shared" si="4"/>
        <v>#DIV/0!</v>
      </c>
    </row>
    <row r="76" spans="1:11" s="92" customFormat="1" ht="33" customHeight="1">
      <c r="A76" s="246" t="s">
        <v>2</v>
      </c>
      <c r="B76" s="245">
        <v>4020</v>
      </c>
      <c r="C76" s="454">
        <f>'IV. Кап. інвестиції'!C9</f>
        <v>2953</v>
      </c>
      <c r="D76" s="352">
        <f>'IV. Кап. інвестиції'!D9</f>
        <v>3451</v>
      </c>
      <c r="E76" s="352">
        <f>'IV. Кап. інвестиції'!E9</f>
        <v>3893</v>
      </c>
      <c r="F76" s="352">
        <f>'IV. Кап. інвестиції'!F9</f>
        <v>3451</v>
      </c>
      <c r="G76" s="352">
        <f t="shared" si="7"/>
        <v>-442</v>
      </c>
      <c r="H76" s="306">
        <f t="shared" si="4"/>
        <v>88.646288209606979</v>
      </c>
    </row>
    <row r="77" spans="1:11" s="92" customFormat="1" ht="50.25" customHeight="1">
      <c r="A77" s="246" t="s">
        <v>28</v>
      </c>
      <c r="B77" s="245">
        <v>4030</v>
      </c>
      <c r="C77" s="454">
        <f>'IV. Кап. інвестиції'!C10</f>
        <v>406</v>
      </c>
      <c r="D77" s="352">
        <f>'IV. Кап. інвестиції'!D10</f>
        <v>818</v>
      </c>
      <c r="E77" s="352">
        <f>'IV. Кап. інвестиції'!E10</f>
        <v>260</v>
      </c>
      <c r="F77" s="352">
        <f>'IV. Кап. інвестиції'!F10</f>
        <v>818</v>
      </c>
      <c r="G77" s="352">
        <f t="shared" si="7"/>
        <v>558</v>
      </c>
      <c r="H77" s="306">
        <f t="shared" si="4"/>
        <v>314.61538461538458</v>
      </c>
    </row>
    <row r="78" spans="1:11" s="92" customFormat="1" ht="33" customHeight="1">
      <c r="A78" s="246" t="s">
        <v>3</v>
      </c>
      <c r="B78" s="245">
        <v>4040</v>
      </c>
      <c r="C78" s="454">
        <f>'IV. Кап. інвестиції'!C11</f>
        <v>220</v>
      </c>
      <c r="D78" s="352">
        <f>'IV. Кап. інвестиції'!D11</f>
        <v>813</v>
      </c>
      <c r="E78" s="352">
        <f>'IV. Кап. інвестиції'!E11</f>
        <v>0</v>
      </c>
      <c r="F78" s="352">
        <f>'IV. Кап. інвестиції'!F11</f>
        <v>813</v>
      </c>
      <c r="G78" s="352">
        <f t="shared" si="7"/>
        <v>813</v>
      </c>
      <c r="H78" s="220" t="e">
        <f t="shared" si="4"/>
        <v>#DIV/0!</v>
      </c>
    </row>
    <row r="79" spans="1:11" s="92" customFormat="1" ht="51.75" customHeight="1">
      <c r="A79" s="246" t="s">
        <v>60</v>
      </c>
      <c r="B79" s="245">
        <v>4050</v>
      </c>
      <c r="C79" s="454">
        <f>'IV. Кап. інвестиції'!C12</f>
        <v>5</v>
      </c>
      <c r="D79" s="352">
        <f>'IV. Кап. інвестиції'!D12</f>
        <v>4714</v>
      </c>
      <c r="E79" s="352">
        <f>'IV. Кап. інвестиції'!E12</f>
        <v>4460</v>
      </c>
      <c r="F79" s="352">
        <f>'IV. Кап. інвестиції'!F12</f>
        <v>4714</v>
      </c>
      <c r="G79" s="352">
        <f t="shared" si="7"/>
        <v>254</v>
      </c>
      <c r="H79" s="306">
        <f>(F79/E79)*100</f>
        <v>105.69506726457398</v>
      </c>
    </row>
    <row r="80" spans="1:11" s="92" customFormat="1" ht="33" customHeight="1">
      <c r="A80" s="246" t="s">
        <v>211</v>
      </c>
      <c r="B80" s="245">
        <v>4060</v>
      </c>
      <c r="C80" s="454">
        <f>'IV. Кап. інвестиції'!C13</f>
        <v>205</v>
      </c>
      <c r="D80" s="352">
        <f>'IV. Кап. інвестиції'!D13</f>
        <v>0</v>
      </c>
      <c r="E80" s="352">
        <f>'IV. Кап. інвестиції'!E13</f>
        <v>0</v>
      </c>
      <c r="F80" s="352">
        <f>'IV. Кап. інвестиції'!F13</f>
        <v>0</v>
      </c>
      <c r="G80" s="352">
        <f t="shared" si="7"/>
        <v>0</v>
      </c>
      <c r="H80" s="220" t="e">
        <f t="shared" si="4"/>
        <v>#DIV/0!</v>
      </c>
    </row>
    <row r="81" spans="1:8" s="92" customFormat="1" ht="27.75" customHeight="1">
      <c r="A81" s="239" t="s">
        <v>201</v>
      </c>
      <c r="B81" s="248">
        <v>4000</v>
      </c>
      <c r="C81" s="453">
        <f>SUM(C82:C85)</f>
        <v>3789</v>
      </c>
      <c r="D81" s="251">
        <f>SUM(D82:D85)</f>
        <v>9796</v>
      </c>
      <c r="E81" s="251">
        <f>SUM(E82:E85)</f>
        <v>8613</v>
      </c>
      <c r="F81" s="251">
        <f>SUM(F82:F85)</f>
        <v>9796</v>
      </c>
      <c r="G81" s="251">
        <f>F81-E81</f>
        <v>1183</v>
      </c>
      <c r="H81" s="309">
        <f t="shared" si="4"/>
        <v>113.73505166608615</v>
      </c>
    </row>
    <row r="82" spans="1:8" s="92" customFormat="1" ht="33" customHeight="1">
      <c r="A82" s="246" t="s">
        <v>304</v>
      </c>
      <c r="B82" s="245" t="s">
        <v>202</v>
      </c>
      <c r="C82" s="454">
        <v>1809</v>
      </c>
      <c r="D82" s="352">
        <f>'6.2. Інша інфо_2'!N74</f>
        <v>2988</v>
      </c>
      <c r="E82" s="352">
        <f>'6.2. Інша інфо_2'!M74</f>
        <v>2988</v>
      </c>
      <c r="F82" s="352">
        <f>'6.2. Інша інфо_2'!N74</f>
        <v>2988</v>
      </c>
      <c r="G82" s="352">
        <f>F82-E82</f>
        <v>0</v>
      </c>
      <c r="H82" s="306">
        <f t="shared" si="4"/>
        <v>100</v>
      </c>
    </row>
    <row r="83" spans="1:8" s="92" customFormat="1" ht="33" customHeight="1">
      <c r="A83" s="246" t="s">
        <v>305</v>
      </c>
      <c r="B83" s="245" t="s">
        <v>203</v>
      </c>
      <c r="C83" s="454">
        <v>0</v>
      </c>
      <c r="D83" s="352">
        <f>'6.2. Інша інфо_2'!R74</f>
        <v>4460</v>
      </c>
      <c r="E83" s="352">
        <f>'6.2. Інша інфо_2'!Q74</f>
        <v>4460</v>
      </c>
      <c r="F83" s="352">
        <f>'6.2. Інша інфо_2'!R74</f>
        <v>4460</v>
      </c>
      <c r="G83" s="352">
        <f>F83-E83</f>
        <v>0</v>
      </c>
      <c r="H83" s="468">
        <f t="shared" si="4"/>
        <v>100</v>
      </c>
    </row>
    <row r="84" spans="1:8" s="92" customFormat="1" ht="33" customHeight="1">
      <c r="A84" s="246" t="s">
        <v>168</v>
      </c>
      <c r="B84" s="245" t="s">
        <v>204</v>
      </c>
      <c r="C84" s="454">
        <v>1980</v>
      </c>
      <c r="D84" s="352">
        <f>'6.2. Інша інфо_2'!V74</f>
        <v>2348</v>
      </c>
      <c r="E84" s="352">
        <f>'6.2. Інша інфо_2'!U74</f>
        <v>1165</v>
      </c>
      <c r="F84" s="352">
        <f>'6.2. Інша інфо_2'!V74</f>
        <v>2348</v>
      </c>
      <c r="G84" s="352">
        <f>F84-E84</f>
        <v>1183</v>
      </c>
      <c r="H84" s="306">
        <f t="shared" si="4"/>
        <v>201.54506437768239</v>
      </c>
    </row>
    <row r="85" spans="1:8" s="92" customFormat="1" ht="33" customHeight="1">
      <c r="A85" s="246" t="s">
        <v>306</v>
      </c>
      <c r="B85" s="245" t="s">
        <v>205</v>
      </c>
      <c r="C85" s="240"/>
      <c r="D85" s="240"/>
      <c r="E85" s="240">
        <f>'6.2. Інша інфо_2'!Y74</f>
        <v>0</v>
      </c>
      <c r="F85" s="240">
        <f>'6.2. Інша інфо_2'!Z74</f>
        <v>0</v>
      </c>
      <c r="G85" s="237">
        <f>F85-E85</f>
        <v>0</v>
      </c>
      <c r="H85" s="220" t="e">
        <f t="shared" si="4"/>
        <v>#DIV/0!</v>
      </c>
    </row>
    <row r="86" spans="1:8" s="4" customFormat="1" ht="27.75" customHeight="1" thickBot="1">
      <c r="A86" s="547" t="s">
        <v>132</v>
      </c>
      <c r="B86" s="548"/>
      <c r="C86" s="548"/>
      <c r="D86" s="548"/>
      <c r="E86" s="548"/>
      <c r="F86" s="548"/>
      <c r="G86" s="548"/>
      <c r="H86" s="549"/>
    </row>
    <row r="87" spans="1:8" s="92" customFormat="1" ht="33" customHeight="1">
      <c r="A87" s="246" t="s">
        <v>276</v>
      </c>
      <c r="B87" s="247">
        <v>5040</v>
      </c>
      <c r="C87" s="504">
        <f>(C46/C25)*100</f>
        <v>1.5608400751818257</v>
      </c>
      <c r="D87" s="504">
        <f t="shared" ref="D87:F87" si="8">(D46/D25)*100</f>
        <v>3.1515036972288502</v>
      </c>
      <c r="E87" s="504">
        <f t="shared" si="8"/>
        <v>1.0146003464488988</v>
      </c>
      <c r="F87" s="504">
        <f t="shared" si="8"/>
        <v>3.1515036972288502</v>
      </c>
      <c r="G87" s="195">
        <f>F87-E87</f>
        <v>2.1369033507799511</v>
      </c>
      <c r="H87" s="345">
        <f>(F87/E87)*100</f>
        <v>310.61527903662886</v>
      </c>
    </row>
    <row r="88" spans="1:8" s="92" customFormat="1" ht="33" customHeight="1">
      <c r="A88" s="246" t="s">
        <v>277</v>
      </c>
      <c r="B88" s="247">
        <v>5020</v>
      </c>
      <c r="C88" s="504">
        <f>(C46/C99)*100</f>
        <v>2.1433380713697914</v>
      </c>
      <c r="D88" s="504">
        <f>(D46/D99)*100</f>
        <v>3.7468752633205065</v>
      </c>
      <c r="E88" s="504">
        <f>(E46/E99)*100</f>
        <v>1.2802897826630026</v>
      </c>
      <c r="F88" s="504">
        <f>(F46/F99)*100</f>
        <v>3.7468752633205065</v>
      </c>
      <c r="G88" s="195">
        <f>F88-E88</f>
        <v>2.4665854806575038</v>
      </c>
      <c r="H88" s="345">
        <f t="shared" si="4"/>
        <v>292.65837422579489</v>
      </c>
    </row>
    <row r="89" spans="1:8" s="92" customFormat="1" ht="33" customHeight="1">
      <c r="A89" s="246" t="s">
        <v>278</v>
      </c>
      <c r="B89" s="247">
        <v>5030</v>
      </c>
      <c r="C89" s="504">
        <f>(C46/C100)*100</f>
        <v>2.4940152339499457</v>
      </c>
      <c r="D89" s="504">
        <f t="shared" ref="D89:F89" si="9">(D46/D100)*100</f>
        <v>5.5396370582617003</v>
      </c>
      <c r="E89" s="504">
        <f t="shared" si="9"/>
        <v>1.7306880540312368</v>
      </c>
      <c r="F89" s="504">
        <f t="shared" si="9"/>
        <v>5.5396370582617003</v>
      </c>
      <c r="G89" s="195">
        <f>F89-E89</f>
        <v>3.8089490042304632</v>
      </c>
      <c r="H89" s="345">
        <f t="shared" si="4"/>
        <v>320.08293148834065</v>
      </c>
    </row>
    <row r="90" spans="1:8" s="92" customFormat="1" ht="33" customHeight="1">
      <c r="A90" s="246" t="s">
        <v>138</v>
      </c>
      <c r="B90" s="247">
        <v>5110</v>
      </c>
      <c r="C90" s="504">
        <f>C100/C103</f>
        <v>6.1119978717744079</v>
      </c>
      <c r="D90" s="504">
        <f t="shared" ref="D90:F90" si="10">D100/D103</f>
        <v>2.0900017358097553</v>
      </c>
      <c r="E90" s="504">
        <f t="shared" si="10"/>
        <v>2.8425725941924647</v>
      </c>
      <c r="F90" s="504">
        <f t="shared" si="10"/>
        <v>2.0900017358097553</v>
      </c>
      <c r="G90" s="195">
        <f>F90-E90</f>
        <v>-0.75257085838270932</v>
      </c>
      <c r="H90" s="345">
        <f t="shared" si="4"/>
        <v>73.525008299867039</v>
      </c>
    </row>
    <row r="91" spans="1:8" s="92" customFormat="1" ht="33" customHeight="1" thickBot="1">
      <c r="A91" s="246" t="s">
        <v>279</v>
      </c>
      <c r="B91" s="247">
        <v>5220</v>
      </c>
      <c r="C91" s="504">
        <f>C96/C95</f>
        <v>0.47578116553140881</v>
      </c>
      <c r="D91" s="504">
        <f>D96/D95</f>
        <v>0.41010636340215673</v>
      </c>
      <c r="E91" s="504">
        <f>E96/E95</f>
        <v>0.41382942703434783</v>
      </c>
      <c r="F91" s="504">
        <f>F96/F95</f>
        <v>0.41010636340215673</v>
      </c>
      <c r="G91" s="195">
        <f>F91-E91</f>
        <v>-3.7230636321911037E-3</v>
      </c>
      <c r="H91" s="345">
        <f t="shared" si="4"/>
        <v>99.100338596297533</v>
      </c>
    </row>
    <row r="92" spans="1:8" s="4" customFormat="1" ht="30.75" customHeight="1" thickBot="1">
      <c r="A92" s="530" t="s">
        <v>250</v>
      </c>
      <c r="B92" s="531"/>
      <c r="C92" s="531"/>
      <c r="D92" s="531"/>
      <c r="E92" s="531"/>
      <c r="F92" s="531"/>
      <c r="G92" s="531"/>
      <c r="H92" s="532"/>
    </row>
    <row r="93" spans="1:8" s="92" customFormat="1" ht="33" customHeight="1">
      <c r="A93" s="239" t="s">
        <v>270</v>
      </c>
      <c r="B93" s="247">
        <v>6000</v>
      </c>
      <c r="C93" s="354">
        <v>23712</v>
      </c>
      <c r="D93" s="354">
        <v>31095</v>
      </c>
      <c r="E93" s="354">
        <v>29974</v>
      </c>
      <c r="F93" s="353">
        <v>31095</v>
      </c>
      <c r="G93" s="354">
        <f>F93-E93</f>
        <v>1121</v>
      </c>
      <c r="H93" s="511">
        <f>(F93/E93)*100</f>
        <v>103.7399079201975</v>
      </c>
    </row>
    <row r="94" spans="1:8" s="92" customFormat="1" ht="33" customHeight="1">
      <c r="A94" s="246" t="s">
        <v>271</v>
      </c>
      <c r="B94" s="247">
        <v>6001</v>
      </c>
      <c r="C94" s="355">
        <f>C95-C96</f>
        <v>9697</v>
      </c>
      <c r="D94" s="355">
        <f>D95-D96</f>
        <v>16028</v>
      </c>
      <c r="E94" s="355">
        <f>E95-E96</f>
        <v>15581</v>
      </c>
      <c r="F94" s="252">
        <f>F95-F96</f>
        <v>16028</v>
      </c>
      <c r="G94" s="355">
        <f t="shared" ref="G94:G107" si="11">F94-E94</f>
        <v>447</v>
      </c>
      <c r="H94" s="468">
        <f t="shared" si="4"/>
        <v>102.86887876259547</v>
      </c>
    </row>
    <row r="95" spans="1:8" s="92" customFormat="1" ht="33" customHeight="1">
      <c r="A95" s="246" t="s">
        <v>272</v>
      </c>
      <c r="B95" s="247">
        <v>6002</v>
      </c>
      <c r="C95" s="355">
        <v>18498</v>
      </c>
      <c r="D95" s="355">
        <v>27171</v>
      </c>
      <c r="E95" s="355">
        <v>26581</v>
      </c>
      <c r="F95" s="252">
        <v>27171</v>
      </c>
      <c r="G95" s="355">
        <f t="shared" si="11"/>
        <v>590</v>
      </c>
      <c r="H95" s="468">
        <f t="shared" si="4"/>
        <v>102.21963056318424</v>
      </c>
    </row>
    <row r="96" spans="1:8" s="92" customFormat="1" ht="27" customHeight="1">
      <c r="A96" s="246" t="s">
        <v>273</v>
      </c>
      <c r="B96" s="247">
        <v>6003</v>
      </c>
      <c r="C96" s="355">
        <v>8801</v>
      </c>
      <c r="D96" s="355">
        <v>11143</v>
      </c>
      <c r="E96" s="355">
        <v>11000</v>
      </c>
      <c r="F96" s="252">
        <v>11143</v>
      </c>
      <c r="G96" s="355">
        <f t="shared" si="11"/>
        <v>143</v>
      </c>
      <c r="H96" s="468">
        <f t="shared" si="4"/>
        <v>101.29999999999998</v>
      </c>
    </row>
    <row r="97" spans="1:8" s="92" customFormat="1" ht="33" customHeight="1">
      <c r="A97" s="239" t="s">
        <v>274</v>
      </c>
      <c r="B97" s="485">
        <v>6010</v>
      </c>
      <c r="C97" s="353">
        <v>3022</v>
      </c>
      <c r="D97" s="354">
        <v>4508</v>
      </c>
      <c r="E97" s="354">
        <v>2050</v>
      </c>
      <c r="F97" s="353">
        <v>4508</v>
      </c>
      <c r="G97" s="354">
        <f t="shared" si="11"/>
        <v>2458</v>
      </c>
      <c r="H97" s="470">
        <f t="shared" si="4"/>
        <v>219.90243902439028</v>
      </c>
    </row>
    <row r="98" spans="1:8" s="92" customFormat="1" ht="33" customHeight="1">
      <c r="A98" s="246" t="s">
        <v>351</v>
      </c>
      <c r="B98" s="245">
        <v>6011</v>
      </c>
      <c r="C98" s="252">
        <v>458</v>
      </c>
      <c r="D98" s="355">
        <v>1258</v>
      </c>
      <c r="E98" s="355">
        <v>442</v>
      </c>
      <c r="F98" s="252">
        <v>1258</v>
      </c>
      <c r="G98" s="355">
        <f t="shared" si="11"/>
        <v>816</v>
      </c>
      <c r="H98" s="468">
        <f t="shared" si="4"/>
        <v>284.61538461538464</v>
      </c>
    </row>
    <row r="99" spans="1:8" s="92" customFormat="1" ht="27.75" customHeight="1">
      <c r="A99" s="244" t="s">
        <v>152</v>
      </c>
      <c r="B99" s="248">
        <v>6020</v>
      </c>
      <c r="C99" s="353">
        <f>C93+C97</f>
        <v>26734</v>
      </c>
      <c r="D99" s="354">
        <f>D93+D97</f>
        <v>35603</v>
      </c>
      <c r="E99" s="354">
        <f>E93+E97</f>
        <v>32024</v>
      </c>
      <c r="F99" s="353">
        <f>F93+F97</f>
        <v>35603</v>
      </c>
      <c r="G99" s="354">
        <f t="shared" si="11"/>
        <v>3579</v>
      </c>
      <c r="H99" s="470">
        <f t="shared" si="4"/>
        <v>111.17599300524607</v>
      </c>
    </row>
    <row r="100" spans="1:8" s="92" customFormat="1" ht="33" customHeight="1">
      <c r="A100" s="246" t="s">
        <v>104</v>
      </c>
      <c r="B100" s="247">
        <v>6030</v>
      </c>
      <c r="C100" s="252">
        <v>22975</v>
      </c>
      <c r="D100" s="355">
        <v>24081</v>
      </c>
      <c r="E100" s="355">
        <v>23690</v>
      </c>
      <c r="F100" s="252">
        <v>24081</v>
      </c>
      <c r="G100" s="355">
        <f t="shared" si="11"/>
        <v>391</v>
      </c>
      <c r="H100" s="468">
        <f t="shared" si="4"/>
        <v>101.65048543689321</v>
      </c>
    </row>
    <row r="101" spans="1:8" s="92" customFormat="1" ht="33" customHeight="1">
      <c r="A101" s="246" t="s">
        <v>111</v>
      </c>
      <c r="B101" s="247">
        <v>6040</v>
      </c>
      <c r="C101" s="252">
        <v>1680</v>
      </c>
      <c r="D101" s="355">
        <v>4388</v>
      </c>
      <c r="E101" s="355">
        <v>4389</v>
      </c>
      <c r="F101" s="252">
        <v>4388</v>
      </c>
      <c r="G101" s="355">
        <f t="shared" si="11"/>
        <v>-1</v>
      </c>
      <c r="H101" s="468">
        <f t="shared" si="4"/>
        <v>99.977215766689454</v>
      </c>
    </row>
    <row r="102" spans="1:8" s="92" customFormat="1" ht="33" customHeight="1">
      <c r="A102" s="246" t="s">
        <v>112</v>
      </c>
      <c r="B102" s="245">
        <v>6050</v>
      </c>
      <c r="C102" s="252">
        <v>2079</v>
      </c>
      <c r="D102" s="355">
        <v>7134</v>
      </c>
      <c r="E102" s="355">
        <v>3945</v>
      </c>
      <c r="F102" s="252">
        <v>7134</v>
      </c>
      <c r="G102" s="355">
        <f t="shared" si="11"/>
        <v>3189</v>
      </c>
      <c r="H102" s="468">
        <f t="shared" si="4"/>
        <v>180.83650190114068</v>
      </c>
    </row>
    <row r="103" spans="1:8" s="92" customFormat="1" ht="27.75" customHeight="1">
      <c r="A103" s="244" t="s">
        <v>153</v>
      </c>
      <c r="B103" s="248">
        <v>6060</v>
      </c>
      <c r="C103" s="353">
        <f>SUM(C101:C102)</f>
        <v>3759</v>
      </c>
      <c r="D103" s="354">
        <f>SUM(D101:D102)</f>
        <v>11522</v>
      </c>
      <c r="E103" s="354">
        <f>SUM(E101:E102)</f>
        <v>8334</v>
      </c>
      <c r="F103" s="353">
        <f>SUM(F101:F102)</f>
        <v>11522</v>
      </c>
      <c r="G103" s="354">
        <f t="shared" si="11"/>
        <v>3188</v>
      </c>
      <c r="H103" s="470">
        <f t="shared" si="4"/>
        <v>138.25293976481879</v>
      </c>
    </row>
    <row r="104" spans="1:8" s="92" customFormat="1" ht="28.5" customHeight="1">
      <c r="A104" s="246" t="s">
        <v>338</v>
      </c>
      <c r="B104" s="247">
        <v>6070</v>
      </c>
      <c r="C104" s="252"/>
      <c r="D104" s="355"/>
      <c r="E104" s="355"/>
      <c r="F104" s="252"/>
      <c r="G104" s="355"/>
      <c r="H104" s="468"/>
    </row>
    <row r="105" spans="1:8" s="92" customFormat="1" ht="28.5" customHeight="1">
      <c r="A105" s="246" t="s">
        <v>339</v>
      </c>
      <c r="B105" s="245">
        <v>6080</v>
      </c>
      <c r="C105" s="252">
        <v>323</v>
      </c>
      <c r="D105" s="355">
        <v>143</v>
      </c>
      <c r="E105" s="355">
        <v>143</v>
      </c>
      <c r="F105" s="252">
        <v>143</v>
      </c>
      <c r="G105" s="355">
        <f t="shared" si="11"/>
        <v>0</v>
      </c>
      <c r="H105" s="468">
        <f t="shared" si="4"/>
        <v>100</v>
      </c>
    </row>
    <row r="106" spans="1:8" s="92" customFormat="1" ht="27.75" customHeight="1">
      <c r="A106" s="244" t="s">
        <v>340</v>
      </c>
      <c r="B106" s="248">
        <v>6090</v>
      </c>
      <c r="C106" s="353">
        <f>C100+C103</f>
        <v>26734</v>
      </c>
      <c r="D106" s="354">
        <f>D100+D103</f>
        <v>35603</v>
      </c>
      <c r="E106" s="354">
        <f>E100+E103</f>
        <v>32024</v>
      </c>
      <c r="F106" s="353">
        <f>F100+F103</f>
        <v>35603</v>
      </c>
      <c r="G106" s="354">
        <f t="shared" si="11"/>
        <v>3579</v>
      </c>
      <c r="H106" s="470">
        <f t="shared" si="4"/>
        <v>111.17599300524607</v>
      </c>
    </row>
    <row r="107" spans="1:8" s="92" customFormat="1" ht="27.75" customHeight="1" thickBot="1">
      <c r="A107" s="244" t="s">
        <v>341</v>
      </c>
      <c r="B107" s="249">
        <v>6099</v>
      </c>
      <c r="C107" s="243">
        <f>C99-C106</f>
        <v>0</v>
      </c>
      <c r="D107" s="243">
        <f>D99-D106</f>
        <v>0</v>
      </c>
      <c r="E107" s="243">
        <f>E99-E106</f>
        <v>0</v>
      </c>
      <c r="F107" s="243">
        <f>F99-F106</f>
        <v>0</v>
      </c>
      <c r="G107" s="512">
        <f t="shared" si="11"/>
        <v>0</v>
      </c>
      <c r="H107" s="513" t="e">
        <f t="shared" ref="H107" si="12">(D107/C107)*100</f>
        <v>#DIV/0!</v>
      </c>
    </row>
    <row r="108" spans="1:8" s="4" customFormat="1" ht="26.25" customHeight="1" thickBot="1">
      <c r="A108" s="536" t="s">
        <v>251</v>
      </c>
      <c r="B108" s="537"/>
      <c r="C108" s="537"/>
      <c r="D108" s="537"/>
      <c r="E108" s="537"/>
      <c r="F108" s="537"/>
      <c r="G108" s="537"/>
      <c r="H108" s="538"/>
    </row>
    <row r="109" spans="1:8" s="92" customFormat="1" ht="27.75" customHeight="1">
      <c r="A109" s="244" t="s">
        <v>292</v>
      </c>
      <c r="B109" s="248" t="s">
        <v>252</v>
      </c>
      <c r="C109" s="354">
        <f>SUM(C110:C112)</f>
        <v>1809</v>
      </c>
      <c r="D109" s="354">
        <f>SUM(D110:D112)</f>
        <v>2988</v>
      </c>
      <c r="E109" s="353">
        <f>SUM(E110:E112)</f>
        <v>2988</v>
      </c>
      <c r="F109" s="353">
        <f>SUM(F110:F112)</f>
        <v>2988</v>
      </c>
      <c r="G109" s="251">
        <f t="shared" ref="G109:G116" si="13">F109-E109</f>
        <v>0</v>
      </c>
      <c r="H109" s="344">
        <f>(F109/E109)*100</f>
        <v>100</v>
      </c>
    </row>
    <row r="110" spans="1:8" s="92" customFormat="1" ht="30" customHeight="1">
      <c r="A110" s="246" t="s">
        <v>307</v>
      </c>
      <c r="B110" s="247" t="s">
        <v>254</v>
      </c>
      <c r="C110" s="355">
        <v>1357</v>
      </c>
      <c r="D110" s="355">
        <f>'6.1. Інша інфо_1'!H58</f>
        <v>2988</v>
      </c>
      <c r="E110" s="252">
        <f>'6.1. Інша інфо_1'!F58</f>
        <v>2988</v>
      </c>
      <c r="F110" s="252">
        <f>'6.1. Інша інфо_1'!H58</f>
        <v>2988</v>
      </c>
      <c r="G110" s="352">
        <f t="shared" si="13"/>
        <v>0</v>
      </c>
      <c r="H110" s="345">
        <f t="shared" ref="H110:H118" si="14">(F110/E110)*100</f>
        <v>100</v>
      </c>
    </row>
    <row r="111" spans="1:8" s="92" customFormat="1" ht="29.25" customHeight="1">
      <c r="A111" s="246" t="s">
        <v>308</v>
      </c>
      <c r="B111" s="247" t="s">
        <v>255</v>
      </c>
      <c r="C111" s="355">
        <v>452</v>
      </c>
      <c r="D111" s="355">
        <f>'6.1. Інша інфо_1'!H62</f>
        <v>0</v>
      </c>
      <c r="E111" s="252">
        <f>'6.1. Інша інфо_1'!F62</f>
        <v>0</v>
      </c>
      <c r="F111" s="252">
        <f>'6.1. Інша інфо_1'!H62</f>
        <v>0</v>
      </c>
      <c r="G111" s="352">
        <f t="shared" si="13"/>
        <v>0</v>
      </c>
      <c r="H111" s="241" t="e">
        <f t="shared" si="14"/>
        <v>#DIV/0!</v>
      </c>
    </row>
    <row r="112" spans="1:8" s="92" customFormat="1" ht="33" customHeight="1">
      <c r="A112" s="246" t="s">
        <v>309</v>
      </c>
      <c r="B112" s="247" t="s">
        <v>256</v>
      </c>
      <c r="C112" s="355"/>
      <c r="D112" s="355"/>
      <c r="E112" s="252">
        <f>'6.1. Інша інфо_1'!F65</f>
        <v>0</v>
      </c>
      <c r="F112" s="252">
        <f>'6.1. Інша інфо_1'!H65</f>
        <v>0</v>
      </c>
      <c r="G112" s="251">
        <f t="shared" si="13"/>
        <v>0</v>
      </c>
      <c r="H112" s="241" t="e">
        <f t="shared" si="14"/>
        <v>#DIV/0!</v>
      </c>
    </row>
    <row r="113" spans="1:8" s="92" customFormat="1" ht="27.75" customHeight="1">
      <c r="A113" s="244" t="s">
        <v>293</v>
      </c>
      <c r="B113" s="248" t="s">
        <v>253</v>
      </c>
      <c r="C113" s="354">
        <f>SUM(C114:C116)</f>
        <v>167</v>
      </c>
      <c r="D113" s="353">
        <f>SUM(D114:D116)</f>
        <v>732</v>
      </c>
      <c r="E113" s="353">
        <f>SUM(E114:E116)</f>
        <v>731</v>
      </c>
      <c r="F113" s="353">
        <f>SUM(F114:F116)</f>
        <v>732</v>
      </c>
      <c r="G113" s="348">
        <f t="shared" si="13"/>
        <v>1</v>
      </c>
      <c r="H113" s="344">
        <f t="shared" si="14"/>
        <v>100.13679890560876</v>
      </c>
    </row>
    <row r="114" spans="1:8" s="92" customFormat="1" ht="29.25" customHeight="1">
      <c r="A114" s="246" t="s">
        <v>307</v>
      </c>
      <c r="B114" s="247" t="s">
        <v>257</v>
      </c>
      <c r="C114" s="355">
        <v>0</v>
      </c>
      <c r="D114" s="252">
        <f>'6.1. Інша інфо_1'!L58</f>
        <v>552</v>
      </c>
      <c r="E114" s="252">
        <f>'6.1. Інша інфо_1'!J58</f>
        <v>551</v>
      </c>
      <c r="F114" s="252">
        <f>'6.1. Інша інфо_1'!L58</f>
        <v>552</v>
      </c>
      <c r="G114" s="352">
        <f>F114-E114</f>
        <v>1</v>
      </c>
      <c r="H114" s="345">
        <f t="shared" si="14"/>
        <v>100.18148820326678</v>
      </c>
    </row>
    <row r="115" spans="1:8" s="92" customFormat="1" ht="28.5" customHeight="1">
      <c r="A115" s="246" t="s">
        <v>308</v>
      </c>
      <c r="B115" s="247" t="s">
        <v>258</v>
      </c>
      <c r="C115" s="355">
        <v>0</v>
      </c>
      <c r="D115" s="252">
        <f>'6.1. Інша інфо_1'!L62</f>
        <v>0</v>
      </c>
      <c r="E115" s="252">
        <f>'6.1. Інша інфо_1'!J62</f>
        <v>0</v>
      </c>
      <c r="F115" s="252">
        <f>'6.1. Інша інфо_1'!L62</f>
        <v>0</v>
      </c>
      <c r="G115" s="352">
        <f t="shared" si="13"/>
        <v>0</v>
      </c>
      <c r="H115" s="241" t="e">
        <f t="shared" si="14"/>
        <v>#DIV/0!</v>
      </c>
    </row>
    <row r="116" spans="1:8" s="92" customFormat="1" ht="26.25" customHeight="1" thickBot="1">
      <c r="A116" s="246" t="s">
        <v>309</v>
      </c>
      <c r="B116" s="247" t="s">
        <v>259</v>
      </c>
      <c r="C116" s="355">
        <v>167</v>
      </c>
      <c r="D116" s="252">
        <f>'6.1. Інша інфо_1'!L65</f>
        <v>180</v>
      </c>
      <c r="E116" s="252">
        <f>'6.1. Інша інфо_1'!J65</f>
        <v>180</v>
      </c>
      <c r="F116" s="252">
        <f>'6.1. Інша інфо_1'!L65</f>
        <v>180</v>
      </c>
      <c r="G116" s="352">
        <f t="shared" si="13"/>
        <v>0</v>
      </c>
      <c r="H116" s="345">
        <f t="shared" si="14"/>
        <v>100</v>
      </c>
    </row>
    <row r="117" spans="1:8" s="92" customFormat="1" ht="26.25" customHeight="1" thickBot="1">
      <c r="A117" s="536" t="s">
        <v>260</v>
      </c>
      <c r="B117" s="537"/>
      <c r="C117" s="537"/>
      <c r="D117" s="537"/>
      <c r="E117" s="537"/>
      <c r="F117" s="537"/>
      <c r="G117" s="537"/>
      <c r="H117" s="538"/>
    </row>
    <row r="118" spans="1:8" s="4" customFormat="1" ht="64.5" customHeight="1">
      <c r="A118" s="239" t="s">
        <v>449</v>
      </c>
      <c r="B118" s="250" t="s">
        <v>261</v>
      </c>
      <c r="C118" s="251">
        <f>SUM(C119:C121)</f>
        <v>228</v>
      </c>
      <c r="D118" s="251">
        <f>SUM(D119:D121)</f>
        <v>228</v>
      </c>
      <c r="E118" s="251">
        <f>SUM(E119:E121)</f>
        <v>219</v>
      </c>
      <c r="F118" s="251">
        <f>SUM(F119:F121)</f>
        <v>228</v>
      </c>
      <c r="G118" s="251">
        <f>F118-E118</f>
        <v>9</v>
      </c>
      <c r="H118" s="346">
        <f t="shared" si="14"/>
        <v>104.10958904109589</v>
      </c>
    </row>
    <row r="119" spans="1:8" s="92" customFormat="1" ht="27" customHeight="1">
      <c r="A119" s="246" t="s">
        <v>164</v>
      </c>
      <c r="B119" s="247" t="s">
        <v>262</v>
      </c>
      <c r="C119" s="252">
        <f>'6.1. Інша інфо_1'!C11</f>
        <v>1</v>
      </c>
      <c r="D119" s="252">
        <f>'6.1. Інша інфо_1'!I11</f>
        <v>1</v>
      </c>
      <c r="E119" s="252">
        <f>'6.1. Інша інфо_1'!F11</f>
        <v>1</v>
      </c>
      <c r="F119" s="252">
        <f>'6.1. Інша інфо_1'!I11</f>
        <v>1</v>
      </c>
      <c r="G119" s="251">
        <f>F119-E119</f>
        <v>0</v>
      </c>
      <c r="H119" s="347">
        <f>(F119/E119)*100</f>
        <v>100</v>
      </c>
    </row>
    <row r="120" spans="1:8" s="92" customFormat="1" ht="28.5" customHeight="1">
      <c r="A120" s="246" t="s">
        <v>163</v>
      </c>
      <c r="B120" s="247" t="s">
        <v>263</v>
      </c>
      <c r="C120" s="252">
        <f>'6.1. Інша інфо_1'!C12</f>
        <v>14</v>
      </c>
      <c r="D120" s="252">
        <f>'6.1. Інша інфо_1'!I12</f>
        <v>13</v>
      </c>
      <c r="E120" s="252">
        <f>'6.1. Інша інфо_1'!F12</f>
        <v>13</v>
      </c>
      <c r="F120" s="252">
        <f>'6.1. Інша інфо_1'!I12</f>
        <v>13</v>
      </c>
      <c r="G120" s="352">
        <f t="shared" ref="G120:G126" si="15">F120-E120</f>
        <v>0</v>
      </c>
      <c r="H120" s="347">
        <f t="shared" ref="H120:H126" si="16">(F120/E120)*100</f>
        <v>100</v>
      </c>
    </row>
    <row r="121" spans="1:8" s="92" customFormat="1" ht="27" customHeight="1">
      <c r="A121" s="246" t="s">
        <v>165</v>
      </c>
      <c r="B121" s="247" t="s">
        <v>264</v>
      </c>
      <c r="C121" s="252">
        <f>'6.1. Інша інфо_1'!C13</f>
        <v>213</v>
      </c>
      <c r="D121" s="252">
        <f>'6.1. Інша інфо_1'!I13</f>
        <v>214</v>
      </c>
      <c r="E121" s="252">
        <f>'6.1. Інша інфо_1'!F13</f>
        <v>205</v>
      </c>
      <c r="F121" s="252">
        <f>'6.1. Інша інфо_1'!I13</f>
        <v>214</v>
      </c>
      <c r="G121" s="352">
        <f t="shared" si="15"/>
        <v>9</v>
      </c>
      <c r="H121" s="347">
        <f t="shared" si="16"/>
        <v>104.39024390243902</v>
      </c>
    </row>
    <row r="122" spans="1:8" s="92" customFormat="1" ht="27.75" customHeight="1">
      <c r="A122" s="244" t="s">
        <v>5</v>
      </c>
      <c r="B122" s="248" t="s">
        <v>265</v>
      </c>
      <c r="C122" s="353">
        <f>C54</f>
        <v>21191</v>
      </c>
      <c r="D122" s="353">
        <f>D54</f>
        <v>21089</v>
      </c>
      <c r="E122" s="353">
        <f>E54</f>
        <v>23830</v>
      </c>
      <c r="F122" s="353">
        <f>F54</f>
        <v>21089</v>
      </c>
      <c r="G122" s="251">
        <f>F122-E122</f>
        <v>-2741</v>
      </c>
      <c r="H122" s="344">
        <f t="shared" si="16"/>
        <v>88.497691984892995</v>
      </c>
    </row>
    <row r="123" spans="1:8" s="4" customFormat="1" ht="44.25" customHeight="1">
      <c r="A123" s="239" t="s">
        <v>206</v>
      </c>
      <c r="B123" s="250" t="s">
        <v>266</v>
      </c>
      <c r="C123" s="339">
        <f>'6.1. Інша інфо_1'!C22:E22</f>
        <v>7745.2485380116968</v>
      </c>
      <c r="D123" s="339">
        <f>'6.1. Інша інфо_1'!I22</f>
        <v>7707.9678362573104</v>
      </c>
      <c r="E123" s="339">
        <f>'6.1. Інша інфо_1'!F22</f>
        <v>9067.7321156773214</v>
      </c>
      <c r="F123" s="339">
        <f>'6.1. Інша інфо_1'!I22</f>
        <v>7707.9678362573104</v>
      </c>
      <c r="G123" s="348">
        <f t="shared" si="15"/>
        <v>-1359.764279420011</v>
      </c>
      <c r="H123" s="344">
        <f t="shared" si="16"/>
        <v>85.004362038120902</v>
      </c>
    </row>
    <row r="124" spans="1:8" s="92" customFormat="1" ht="28.5" customHeight="1">
      <c r="A124" s="246" t="s">
        <v>164</v>
      </c>
      <c r="B124" s="247" t="s">
        <v>267</v>
      </c>
      <c r="C124" s="356">
        <f>'6.1. Інша інфо_1'!C23:E23</f>
        <v>33583.333333333336</v>
      </c>
      <c r="D124" s="356">
        <f>'6.1. Інша інфо_1'!I23</f>
        <v>35583.333333333336</v>
      </c>
      <c r="E124" s="356">
        <f>'6.1. Інша інфо_1'!F23</f>
        <v>37500</v>
      </c>
      <c r="F124" s="356">
        <f>'6.1. Інша інфо_1'!I23</f>
        <v>35583.333333333336</v>
      </c>
      <c r="G124" s="349">
        <f t="shared" si="15"/>
        <v>-1916.6666666666642</v>
      </c>
      <c r="H124" s="345">
        <f t="shared" si="16"/>
        <v>94.8888888888889</v>
      </c>
    </row>
    <row r="125" spans="1:8" s="92" customFormat="1" ht="30" customHeight="1">
      <c r="A125" s="246" t="s">
        <v>163</v>
      </c>
      <c r="B125" s="247" t="s">
        <v>268</v>
      </c>
      <c r="C125" s="356">
        <f>'6.1. Інша інфо_1'!C24:E24</f>
        <v>16339.285714285716</v>
      </c>
      <c r="D125" s="356">
        <f>'6.1. Інша інфо_1'!I24</f>
        <v>16429.48717948718</v>
      </c>
      <c r="E125" s="356">
        <f>'6.1. Інша інфо_1'!F24</f>
        <v>20576.923076923078</v>
      </c>
      <c r="F125" s="356">
        <f>'6.1. Інша інфо_1'!I24</f>
        <v>16429.48717948718</v>
      </c>
      <c r="G125" s="349">
        <f t="shared" si="15"/>
        <v>-4147.4358974358984</v>
      </c>
      <c r="H125" s="345">
        <f t="shared" si="16"/>
        <v>79.844236760124616</v>
      </c>
    </row>
    <row r="126" spans="1:8" s="92" customFormat="1" ht="33" customHeight="1">
      <c r="A126" s="246" t="s">
        <v>165</v>
      </c>
      <c r="B126" s="245" t="s">
        <v>269</v>
      </c>
      <c r="C126" s="356">
        <f>'6.1. Інша інфо_1'!C25:E25</f>
        <v>7059.0766823161184</v>
      </c>
      <c r="D126" s="356">
        <f>'6.1. Інша інфо_1'!I25</f>
        <v>7047.8971962616824</v>
      </c>
      <c r="E126" s="356">
        <f>'6.1. Інша інфо_1'!F25</f>
        <v>8199.1869918699194</v>
      </c>
      <c r="F126" s="356">
        <f>'6.1. Інша інфо_1'!I25</f>
        <v>7047.8971962616824</v>
      </c>
      <c r="G126" s="349">
        <f t="shared" si="15"/>
        <v>-1151.289795608237</v>
      </c>
      <c r="H126" s="345">
        <f t="shared" si="16"/>
        <v>85.95848836293375</v>
      </c>
    </row>
    <row r="127" spans="1:8" s="103" customFormat="1" ht="33" customHeight="1">
      <c r="A127" s="438"/>
      <c r="B127" s="439"/>
      <c r="C127" s="440"/>
      <c r="D127" s="440"/>
      <c r="E127" s="440"/>
      <c r="F127" s="440"/>
      <c r="G127" s="440"/>
      <c r="H127" s="441"/>
    </row>
    <row r="128" spans="1:8" s="103" customFormat="1" ht="33" customHeight="1">
      <c r="A128" s="438"/>
      <c r="B128" s="439"/>
      <c r="C128" s="440"/>
      <c r="D128" s="440"/>
      <c r="E128" s="440"/>
      <c r="F128" s="440"/>
      <c r="G128" s="440"/>
      <c r="H128" s="441"/>
    </row>
    <row r="129" spans="1:9" ht="34.5" customHeight="1">
      <c r="A129" s="196" t="s">
        <v>579</v>
      </c>
      <c r="B129" s="95"/>
      <c r="C129" s="541" t="s">
        <v>81</v>
      </c>
      <c r="D129" s="542"/>
      <c r="E129" s="542"/>
      <c r="F129" s="542"/>
      <c r="G129" s="540" t="s">
        <v>471</v>
      </c>
      <c r="H129" s="540"/>
    </row>
    <row r="130" spans="1:9" s="1" customFormat="1" ht="20.100000000000001" customHeight="1">
      <c r="A130" s="91" t="s">
        <v>65</v>
      </c>
      <c r="B130" s="2"/>
      <c r="C130" s="543" t="s">
        <v>66</v>
      </c>
      <c r="D130" s="543"/>
      <c r="E130" s="543"/>
      <c r="F130" s="543"/>
      <c r="G130" s="539" t="s">
        <v>78</v>
      </c>
      <c r="H130" s="539"/>
      <c r="I130" s="3"/>
    </row>
    <row r="131" spans="1:9">
      <c r="A131" s="28"/>
    </row>
    <row r="132" spans="1:9">
      <c r="A132" s="28"/>
    </row>
    <row r="133" spans="1:9">
      <c r="A133" s="28"/>
    </row>
    <row r="134" spans="1:9">
      <c r="A134" s="28"/>
    </row>
    <row r="135" spans="1:9">
      <c r="A135" s="28"/>
    </row>
    <row r="136" spans="1:9">
      <c r="A136" s="28"/>
    </row>
    <row r="137" spans="1:9">
      <c r="A137" s="28"/>
    </row>
    <row r="138" spans="1:9">
      <c r="A138" s="28"/>
    </row>
    <row r="139" spans="1:9">
      <c r="A139" s="28"/>
    </row>
    <row r="140" spans="1:9">
      <c r="A140" s="28"/>
    </row>
    <row r="141" spans="1:9">
      <c r="A141" s="28"/>
    </row>
    <row r="142" spans="1:9">
      <c r="A142" s="28"/>
    </row>
    <row r="143" spans="1:9">
      <c r="A143" s="28"/>
    </row>
    <row r="144" spans="1:9">
      <c r="A144" s="28"/>
    </row>
    <row r="145" spans="1:1">
      <c r="A145" s="28"/>
    </row>
    <row r="146" spans="1:1">
      <c r="A146" s="28"/>
    </row>
    <row r="147" spans="1:1">
      <c r="A147" s="28"/>
    </row>
    <row r="148" spans="1:1">
      <c r="A148" s="28"/>
    </row>
    <row r="149" spans="1:1">
      <c r="A149" s="28"/>
    </row>
    <row r="150" spans="1:1">
      <c r="A150" s="28"/>
    </row>
    <row r="151" spans="1:1">
      <c r="A151" s="28"/>
    </row>
    <row r="152" spans="1:1">
      <c r="A152" s="28"/>
    </row>
    <row r="153" spans="1:1">
      <c r="A153" s="28"/>
    </row>
    <row r="154" spans="1:1">
      <c r="A154" s="28"/>
    </row>
    <row r="155" spans="1:1">
      <c r="A155" s="28"/>
    </row>
    <row r="156" spans="1:1">
      <c r="A156" s="28"/>
    </row>
    <row r="157" spans="1:1">
      <c r="A157" s="28"/>
    </row>
    <row r="158" spans="1:1">
      <c r="A158" s="28"/>
    </row>
    <row r="159" spans="1:1">
      <c r="A159" s="28"/>
    </row>
    <row r="160" spans="1:1">
      <c r="A160" s="28"/>
    </row>
    <row r="161" spans="1:1">
      <c r="A161" s="28"/>
    </row>
    <row r="162" spans="1:1">
      <c r="A162" s="28"/>
    </row>
    <row r="163" spans="1:1">
      <c r="A163" s="28"/>
    </row>
    <row r="164" spans="1:1">
      <c r="A164" s="28"/>
    </row>
    <row r="165" spans="1:1">
      <c r="A165" s="28"/>
    </row>
    <row r="166" spans="1:1">
      <c r="A166" s="28"/>
    </row>
    <row r="167" spans="1:1">
      <c r="A167" s="28"/>
    </row>
    <row r="168" spans="1:1">
      <c r="A168" s="28"/>
    </row>
    <row r="169" spans="1:1">
      <c r="A169" s="28"/>
    </row>
    <row r="170" spans="1:1">
      <c r="A170" s="28"/>
    </row>
    <row r="171" spans="1:1">
      <c r="A171" s="28"/>
    </row>
    <row r="172" spans="1:1">
      <c r="A172" s="28"/>
    </row>
    <row r="173" spans="1:1">
      <c r="A173" s="28"/>
    </row>
    <row r="174" spans="1:1">
      <c r="A174" s="28"/>
    </row>
    <row r="175" spans="1:1">
      <c r="A175" s="28"/>
    </row>
    <row r="176" spans="1:1">
      <c r="A176" s="28"/>
    </row>
    <row r="177" spans="1:1">
      <c r="A177" s="28"/>
    </row>
    <row r="178" spans="1:1">
      <c r="A178" s="28"/>
    </row>
    <row r="179" spans="1:1">
      <c r="A179" s="28"/>
    </row>
    <row r="180" spans="1:1">
      <c r="A180" s="28"/>
    </row>
    <row r="181" spans="1:1">
      <c r="A181" s="28"/>
    </row>
    <row r="182" spans="1:1">
      <c r="A182" s="28"/>
    </row>
    <row r="183" spans="1:1">
      <c r="A183" s="28"/>
    </row>
    <row r="184" spans="1:1">
      <c r="A184" s="28"/>
    </row>
    <row r="185" spans="1:1">
      <c r="A185" s="28"/>
    </row>
    <row r="186" spans="1:1">
      <c r="A186" s="28"/>
    </row>
    <row r="187" spans="1:1">
      <c r="A187" s="28"/>
    </row>
    <row r="188" spans="1:1">
      <c r="A188" s="28"/>
    </row>
    <row r="189" spans="1:1">
      <c r="A189" s="28"/>
    </row>
    <row r="190" spans="1:1">
      <c r="A190" s="28"/>
    </row>
    <row r="191" spans="1:1">
      <c r="A191" s="28"/>
    </row>
    <row r="192" spans="1:1">
      <c r="A192" s="28"/>
    </row>
    <row r="193" spans="1:1">
      <c r="A193" s="28"/>
    </row>
    <row r="194" spans="1:1">
      <c r="A194" s="28"/>
    </row>
    <row r="195" spans="1:1">
      <c r="A195" s="28"/>
    </row>
    <row r="196" spans="1:1">
      <c r="A196" s="28"/>
    </row>
    <row r="197" spans="1:1">
      <c r="A197" s="28"/>
    </row>
    <row r="198" spans="1:1">
      <c r="A198" s="28"/>
    </row>
    <row r="199" spans="1:1">
      <c r="A199" s="28"/>
    </row>
    <row r="200" spans="1:1">
      <c r="A200" s="28"/>
    </row>
    <row r="201" spans="1:1">
      <c r="A201" s="28"/>
    </row>
    <row r="202" spans="1:1">
      <c r="A202" s="28"/>
    </row>
    <row r="203" spans="1:1">
      <c r="A203" s="28"/>
    </row>
    <row r="204" spans="1:1">
      <c r="A204" s="28"/>
    </row>
    <row r="205" spans="1:1">
      <c r="A205" s="28"/>
    </row>
    <row r="206" spans="1:1">
      <c r="A206" s="28"/>
    </row>
    <row r="207" spans="1:1">
      <c r="A207" s="28"/>
    </row>
    <row r="208" spans="1:1">
      <c r="A208" s="28"/>
    </row>
    <row r="209" spans="1:1">
      <c r="A209" s="28"/>
    </row>
    <row r="210" spans="1:1">
      <c r="A210" s="28"/>
    </row>
    <row r="211" spans="1:1">
      <c r="A211" s="28"/>
    </row>
    <row r="212" spans="1:1">
      <c r="A212" s="28"/>
    </row>
    <row r="213" spans="1:1">
      <c r="A213" s="28"/>
    </row>
    <row r="214" spans="1:1">
      <c r="A214" s="28"/>
    </row>
    <row r="215" spans="1:1">
      <c r="A215" s="28"/>
    </row>
    <row r="216" spans="1:1">
      <c r="A216" s="28"/>
    </row>
    <row r="217" spans="1:1">
      <c r="A217" s="28"/>
    </row>
    <row r="218" spans="1:1">
      <c r="A218" s="28"/>
    </row>
    <row r="219" spans="1:1">
      <c r="A219" s="28"/>
    </row>
    <row r="220" spans="1:1">
      <c r="A220" s="28"/>
    </row>
    <row r="221" spans="1:1">
      <c r="A221" s="28"/>
    </row>
    <row r="222" spans="1:1">
      <c r="A222" s="28"/>
    </row>
    <row r="223" spans="1:1">
      <c r="A223" s="28"/>
    </row>
    <row r="224" spans="1:1">
      <c r="A224" s="28"/>
    </row>
    <row r="225" spans="1:1">
      <c r="A225" s="28"/>
    </row>
    <row r="226" spans="1:1">
      <c r="A226" s="28"/>
    </row>
    <row r="227" spans="1:1">
      <c r="A227" s="28"/>
    </row>
    <row r="228" spans="1:1">
      <c r="A228" s="28"/>
    </row>
    <row r="229" spans="1:1">
      <c r="A229" s="28"/>
    </row>
    <row r="230" spans="1:1">
      <c r="A230" s="28"/>
    </row>
    <row r="231" spans="1:1">
      <c r="A231" s="28"/>
    </row>
    <row r="232" spans="1:1">
      <c r="A232" s="28"/>
    </row>
    <row r="233" spans="1:1">
      <c r="A233" s="28"/>
    </row>
    <row r="234" spans="1:1">
      <c r="A234" s="28"/>
    </row>
    <row r="235" spans="1:1">
      <c r="A235" s="28"/>
    </row>
    <row r="236" spans="1:1">
      <c r="A236" s="28"/>
    </row>
    <row r="237" spans="1:1">
      <c r="A237" s="28"/>
    </row>
    <row r="238" spans="1:1">
      <c r="A238" s="28"/>
    </row>
    <row r="239" spans="1:1">
      <c r="A239" s="28"/>
    </row>
    <row r="240" spans="1:1">
      <c r="A240" s="28"/>
    </row>
    <row r="241" spans="1:1">
      <c r="A241" s="28"/>
    </row>
    <row r="242" spans="1:1">
      <c r="A242" s="28"/>
    </row>
    <row r="243" spans="1:1">
      <c r="A243" s="28"/>
    </row>
    <row r="244" spans="1:1">
      <c r="A244" s="28"/>
    </row>
    <row r="245" spans="1:1">
      <c r="A245" s="28"/>
    </row>
    <row r="246" spans="1:1">
      <c r="A246" s="28"/>
    </row>
    <row r="247" spans="1:1">
      <c r="A247" s="28"/>
    </row>
    <row r="248" spans="1:1">
      <c r="A248" s="28"/>
    </row>
    <row r="249" spans="1:1">
      <c r="A249" s="28"/>
    </row>
    <row r="250" spans="1:1">
      <c r="A250" s="28"/>
    </row>
    <row r="251" spans="1:1">
      <c r="A251" s="28"/>
    </row>
    <row r="252" spans="1:1">
      <c r="A252" s="28"/>
    </row>
    <row r="253" spans="1:1">
      <c r="A253" s="28"/>
    </row>
    <row r="254" spans="1:1">
      <c r="A254" s="28"/>
    </row>
    <row r="255" spans="1:1">
      <c r="A255" s="28"/>
    </row>
    <row r="256" spans="1:1">
      <c r="A256" s="28"/>
    </row>
    <row r="257" spans="1:1">
      <c r="A257" s="28"/>
    </row>
    <row r="258" spans="1:1">
      <c r="A258" s="28"/>
    </row>
    <row r="259" spans="1:1">
      <c r="A259" s="28"/>
    </row>
    <row r="260" spans="1:1">
      <c r="A260" s="28"/>
    </row>
    <row r="261" spans="1:1">
      <c r="A261" s="28"/>
    </row>
    <row r="262" spans="1:1">
      <c r="A262" s="28"/>
    </row>
    <row r="263" spans="1:1">
      <c r="A263" s="28"/>
    </row>
    <row r="264" spans="1:1">
      <c r="A264" s="28"/>
    </row>
    <row r="265" spans="1:1">
      <c r="A265" s="28"/>
    </row>
    <row r="266" spans="1:1">
      <c r="A266" s="28"/>
    </row>
    <row r="267" spans="1:1">
      <c r="A267" s="28"/>
    </row>
    <row r="268" spans="1:1">
      <c r="A268" s="28"/>
    </row>
    <row r="269" spans="1:1">
      <c r="A269" s="28"/>
    </row>
    <row r="270" spans="1:1">
      <c r="A270" s="28"/>
    </row>
    <row r="271" spans="1:1">
      <c r="A271" s="28"/>
    </row>
    <row r="272" spans="1:1">
      <c r="A272" s="28"/>
    </row>
    <row r="273" spans="1:1">
      <c r="A273" s="28"/>
    </row>
    <row r="274" spans="1:1">
      <c r="A274" s="28"/>
    </row>
    <row r="275" spans="1:1">
      <c r="A275" s="28"/>
    </row>
    <row r="276" spans="1:1">
      <c r="A276" s="28"/>
    </row>
    <row r="277" spans="1:1">
      <c r="A277" s="28"/>
    </row>
    <row r="278" spans="1:1">
      <c r="A278" s="28"/>
    </row>
    <row r="279" spans="1:1">
      <c r="A279" s="28"/>
    </row>
    <row r="280" spans="1:1">
      <c r="A280" s="28"/>
    </row>
    <row r="281" spans="1:1">
      <c r="A281" s="28"/>
    </row>
    <row r="282" spans="1:1">
      <c r="A282" s="28"/>
    </row>
    <row r="283" spans="1:1">
      <c r="A283" s="28"/>
    </row>
    <row r="284" spans="1:1">
      <c r="A284" s="28"/>
    </row>
    <row r="285" spans="1:1">
      <c r="A285" s="28"/>
    </row>
    <row r="286" spans="1:1">
      <c r="A286" s="28"/>
    </row>
    <row r="287" spans="1:1">
      <c r="A287" s="28"/>
    </row>
    <row r="288" spans="1:1">
      <c r="A288" s="28"/>
    </row>
    <row r="289" spans="1:1">
      <c r="A289" s="19"/>
    </row>
    <row r="290" spans="1:1">
      <c r="A290" s="19"/>
    </row>
    <row r="291" spans="1:1">
      <c r="A291" s="19"/>
    </row>
    <row r="292" spans="1:1">
      <c r="A292" s="19"/>
    </row>
    <row r="293" spans="1:1">
      <c r="A293" s="19"/>
    </row>
    <row r="294" spans="1:1">
      <c r="A294" s="19"/>
    </row>
    <row r="295" spans="1:1">
      <c r="A295" s="19"/>
    </row>
    <row r="296" spans="1:1">
      <c r="A296" s="19"/>
    </row>
    <row r="297" spans="1:1">
      <c r="A297" s="19"/>
    </row>
    <row r="298" spans="1:1">
      <c r="A298" s="19"/>
    </row>
    <row r="299" spans="1:1">
      <c r="A299" s="19"/>
    </row>
    <row r="300" spans="1:1">
      <c r="A300" s="19"/>
    </row>
    <row r="301" spans="1:1">
      <c r="A301" s="19"/>
    </row>
    <row r="302" spans="1:1">
      <c r="A302" s="19"/>
    </row>
    <row r="303" spans="1:1">
      <c r="A303" s="19"/>
    </row>
    <row r="304" spans="1:1">
      <c r="A304" s="19"/>
    </row>
    <row r="305" spans="1:1">
      <c r="A305" s="19"/>
    </row>
    <row r="306" spans="1:1">
      <c r="A306" s="19"/>
    </row>
    <row r="307" spans="1:1">
      <c r="A307" s="19"/>
    </row>
    <row r="308" spans="1:1">
      <c r="A308" s="19"/>
    </row>
    <row r="309" spans="1:1">
      <c r="A309" s="19"/>
    </row>
    <row r="310" spans="1:1">
      <c r="A310" s="19"/>
    </row>
    <row r="311" spans="1:1">
      <c r="A311" s="19"/>
    </row>
    <row r="312" spans="1:1">
      <c r="A312" s="19"/>
    </row>
    <row r="313" spans="1:1">
      <c r="A313" s="19"/>
    </row>
    <row r="314" spans="1:1">
      <c r="A314" s="19"/>
    </row>
    <row r="315" spans="1:1">
      <c r="A315" s="19"/>
    </row>
    <row r="316" spans="1:1">
      <c r="A316" s="19"/>
    </row>
    <row r="317" spans="1:1">
      <c r="A317" s="19"/>
    </row>
    <row r="318" spans="1:1">
      <c r="A318" s="19"/>
    </row>
    <row r="319" spans="1:1">
      <c r="A319" s="19"/>
    </row>
    <row r="320" spans="1:1">
      <c r="A320" s="19"/>
    </row>
    <row r="321" spans="1:1">
      <c r="A321" s="19"/>
    </row>
    <row r="322" spans="1:1">
      <c r="A322" s="19"/>
    </row>
    <row r="323" spans="1:1">
      <c r="A323" s="19"/>
    </row>
    <row r="324" spans="1:1">
      <c r="A324" s="19"/>
    </row>
    <row r="325" spans="1:1">
      <c r="A325" s="19"/>
    </row>
    <row r="326" spans="1:1">
      <c r="A326" s="19"/>
    </row>
    <row r="327" spans="1:1">
      <c r="A327" s="19"/>
    </row>
    <row r="328" spans="1:1">
      <c r="A328" s="19"/>
    </row>
    <row r="329" spans="1:1">
      <c r="A329" s="19"/>
    </row>
    <row r="330" spans="1:1">
      <c r="A330" s="19"/>
    </row>
    <row r="331" spans="1:1">
      <c r="A331" s="19"/>
    </row>
    <row r="332" spans="1:1">
      <c r="A332" s="19"/>
    </row>
    <row r="333" spans="1:1">
      <c r="A333" s="19"/>
    </row>
    <row r="334" spans="1:1">
      <c r="A334" s="19"/>
    </row>
    <row r="335" spans="1:1">
      <c r="A335" s="19"/>
    </row>
    <row r="336" spans="1:1">
      <c r="A336" s="19"/>
    </row>
    <row r="337" spans="1:1">
      <c r="A337" s="19"/>
    </row>
    <row r="338" spans="1:1">
      <c r="A338" s="19"/>
    </row>
    <row r="339" spans="1:1">
      <c r="A339" s="19"/>
    </row>
    <row r="340" spans="1:1">
      <c r="A340" s="19"/>
    </row>
    <row r="341" spans="1:1">
      <c r="A341" s="19"/>
    </row>
    <row r="342" spans="1:1">
      <c r="A342" s="19"/>
    </row>
    <row r="343" spans="1:1">
      <c r="A343" s="19"/>
    </row>
    <row r="344" spans="1:1">
      <c r="A344" s="19"/>
    </row>
    <row r="345" spans="1:1">
      <c r="A345" s="19"/>
    </row>
    <row r="346" spans="1:1">
      <c r="A346" s="19"/>
    </row>
    <row r="347" spans="1:1">
      <c r="A347" s="19"/>
    </row>
    <row r="348" spans="1:1">
      <c r="A348" s="19"/>
    </row>
    <row r="349" spans="1:1">
      <c r="A349" s="19"/>
    </row>
    <row r="350" spans="1:1">
      <c r="A350" s="19"/>
    </row>
    <row r="351" spans="1:1">
      <c r="A351" s="19"/>
    </row>
    <row r="352" spans="1:1">
      <c r="A352" s="19"/>
    </row>
    <row r="353" spans="1:1">
      <c r="A353" s="19"/>
    </row>
    <row r="354" spans="1:1">
      <c r="A354" s="19"/>
    </row>
    <row r="355" spans="1:1">
      <c r="A355" s="19"/>
    </row>
    <row r="356" spans="1:1">
      <c r="A356" s="19"/>
    </row>
    <row r="357" spans="1:1">
      <c r="A357" s="19"/>
    </row>
    <row r="358" spans="1:1">
      <c r="A358" s="19"/>
    </row>
    <row r="359" spans="1:1">
      <c r="A359" s="19"/>
    </row>
    <row r="360" spans="1:1">
      <c r="A360" s="19"/>
    </row>
    <row r="361" spans="1:1">
      <c r="A361" s="19"/>
    </row>
    <row r="362" spans="1:1">
      <c r="A362" s="19"/>
    </row>
    <row r="363" spans="1:1">
      <c r="A363" s="19"/>
    </row>
    <row r="364" spans="1:1">
      <c r="A364" s="19"/>
    </row>
    <row r="365" spans="1:1">
      <c r="A365" s="19"/>
    </row>
    <row r="366" spans="1:1">
      <c r="A366" s="19"/>
    </row>
    <row r="367" spans="1:1">
      <c r="A367" s="19"/>
    </row>
    <row r="368" spans="1:1">
      <c r="A368" s="19"/>
    </row>
    <row r="369" spans="1:1">
      <c r="A369" s="19"/>
    </row>
    <row r="370" spans="1:1">
      <c r="A370" s="19"/>
    </row>
    <row r="371" spans="1:1">
      <c r="A371" s="19"/>
    </row>
    <row r="372" spans="1:1">
      <c r="A372" s="19"/>
    </row>
    <row r="373" spans="1:1">
      <c r="A373" s="19"/>
    </row>
    <row r="374" spans="1:1">
      <c r="A374" s="19"/>
    </row>
    <row r="375" spans="1:1">
      <c r="A375" s="19"/>
    </row>
    <row r="376" spans="1:1">
      <c r="A376" s="19"/>
    </row>
    <row r="377" spans="1:1">
      <c r="A377" s="19"/>
    </row>
    <row r="378" spans="1:1">
      <c r="A378" s="19"/>
    </row>
    <row r="379" spans="1:1">
      <c r="A379" s="19"/>
    </row>
    <row r="380" spans="1:1">
      <c r="A380" s="19"/>
    </row>
    <row r="381" spans="1:1">
      <c r="A381" s="19"/>
    </row>
    <row r="382" spans="1:1">
      <c r="A382" s="19"/>
    </row>
    <row r="383" spans="1:1">
      <c r="A383" s="19"/>
    </row>
    <row r="384" spans="1:1">
      <c r="A384" s="19"/>
    </row>
    <row r="385" spans="1:1">
      <c r="A385" s="19"/>
    </row>
    <row r="386" spans="1:1">
      <c r="A386" s="19"/>
    </row>
    <row r="387" spans="1:1">
      <c r="A387" s="19"/>
    </row>
    <row r="388" spans="1:1">
      <c r="A388" s="19"/>
    </row>
    <row r="389" spans="1:1">
      <c r="A389" s="19"/>
    </row>
    <row r="390" spans="1:1">
      <c r="A390" s="19"/>
    </row>
    <row r="391" spans="1:1">
      <c r="A391" s="19"/>
    </row>
    <row r="392" spans="1:1">
      <c r="A392" s="19"/>
    </row>
    <row r="393" spans="1:1">
      <c r="A393" s="19"/>
    </row>
    <row r="394" spans="1:1">
      <c r="A394" s="19"/>
    </row>
    <row r="395" spans="1:1">
      <c r="A395" s="19"/>
    </row>
    <row r="396" spans="1:1">
      <c r="A396" s="19"/>
    </row>
    <row r="397" spans="1:1">
      <c r="A397" s="19"/>
    </row>
    <row r="398" spans="1:1">
      <c r="A398" s="19"/>
    </row>
    <row r="399" spans="1:1">
      <c r="A399" s="19"/>
    </row>
    <row r="400" spans="1:1">
      <c r="A400" s="19"/>
    </row>
    <row r="401" spans="1:1">
      <c r="A401" s="19"/>
    </row>
    <row r="402" spans="1:1">
      <c r="A402" s="19"/>
    </row>
    <row r="403" spans="1:1">
      <c r="A403" s="19"/>
    </row>
    <row r="404" spans="1:1">
      <c r="A404" s="19"/>
    </row>
    <row r="405" spans="1:1">
      <c r="A405" s="19"/>
    </row>
    <row r="406" spans="1:1">
      <c r="A406" s="19"/>
    </row>
    <row r="407" spans="1:1">
      <c r="A407" s="19"/>
    </row>
    <row r="408" spans="1:1">
      <c r="A408" s="19"/>
    </row>
    <row r="409" spans="1:1">
      <c r="A409" s="19"/>
    </row>
    <row r="410" spans="1:1">
      <c r="A410" s="19"/>
    </row>
    <row r="411" spans="1:1">
      <c r="A411" s="19"/>
    </row>
    <row r="412" spans="1:1">
      <c r="A412" s="19"/>
    </row>
    <row r="413" spans="1:1">
      <c r="A413" s="19"/>
    </row>
    <row r="414" spans="1:1">
      <c r="A414" s="19"/>
    </row>
    <row r="415" spans="1:1">
      <c r="A415" s="19"/>
    </row>
    <row r="416" spans="1:1">
      <c r="A416" s="19"/>
    </row>
    <row r="417" spans="1:1">
      <c r="A417" s="19"/>
    </row>
    <row r="418" spans="1:1">
      <c r="A418" s="19"/>
    </row>
    <row r="419" spans="1:1">
      <c r="A419" s="19"/>
    </row>
    <row r="420" spans="1:1">
      <c r="A420" s="19"/>
    </row>
    <row r="421" spans="1:1">
      <c r="A421" s="19"/>
    </row>
    <row r="422" spans="1:1">
      <c r="A422" s="19"/>
    </row>
    <row r="423" spans="1:1">
      <c r="A423" s="19"/>
    </row>
    <row r="424" spans="1:1">
      <c r="A424" s="19"/>
    </row>
    <row r="425" spans="1:1">
      <c r="A425" s="19"/>
    </row>
    <row r="426" spans="1:1">
      <c r="A426" s="19"/>
    </row>
    <row r="427" spans="1:1">
      <c r="A427" s="19"/>
    </row>
    <row r="428" spans="1:1">
      <c r="A428" s="19"/>
    </row>
    <row r="429" spans="1:1">
      <c r="A429" s="19"/>
    </row>
    <row r="430" spans="1:1">
      <c r="A430" s="19"/>
    </row>
    <row r="431" spans="1:1">
      <c r="A431" s="19"/>
    </row>
    <row r="432" spans="1:1">
      <c r="A432" s="19"/>
    </row>
    <row r="433" spans="1:1">
      <c r="A433" s="19"/>
    </row>
    <row r="434" spans="1:1">
      <c r="A434" s="19"/>
    </row>
    <row r="435" spans="1:1">
      <c r="A435" s="19"/>
    </row>
    <row r="436" spans="1:1">
      <c r="A436" s="19"/>
    </row>
    <row r="437" spans="1:1">
      <c r="A437" s="19"/>
    </row>
    <row r="438" spans="1:1">
      <c r="A438" s="19"/>
    </row>
    <row r="439" spans="1:1">
      <c r="A439" s="19"/>
    </row>
    <row r="440" spans="1:1">
      <c r="A440" s="19"/>
    </row>
    <row r="441" spans="1:1">
      <c r="A441" s="19"/>
    </row>
    <row r="442" spans="1:1">
      <c r="A442" s="19"/>
    </row>
    <row r="443" spans="1:1">
      <c r="A443" s="19"/>
    </row>
    <row r="444" spans="1:1">
      <c r="A444" s="19"/>
    </row>
    <row r="445" spans="1:1">
      <c r="A445" s="19"/>
    </row>
    <row r="446" spans="1:1">
      <c r="A446" s="19"/>
    </row>
    <row r="447" spans="1:1">
      <c r="A447" s="19"/>
    </row>
    <row r="448" spans="1:1">
      <c r="A448" s="19"/>
    </row>
    <row r="449" spans="1:1">
      <c r="A449" s="19"/>
    </row>
    <row r="450" spans="1:1">
      <c r="A450" s="19"/>
    </row>
    <row r="451" spans="1:1">
      <c r="A451" s="19"/>
    </row>
    <row r="452" spans="1:1">
      <c r="A452" s="19"/>
    </row>
    <row r="453" spans="1:1">
      <c r="A453" s="19"/>
    </row>
    <row r="454" spans="1:1">
      <c r="A454" s="19"/>
    </row>
  </sheetData>
  <mergeCells count="35">
    <mergeCell ref="A92:H92"/>
    <mergeCell ref="A108:H108"/>
    <mergeCell ref="B8:E8"/>
    <mergeCell ref="A15:H15"/>
    <mergeCell ref="G130:H130"/>
    <mergeCell ref="G129:H129"/>
    <mergeCell ref="C129:F129"/>
    <mergeCell ref="C130:F130"/>
    <mergeCell ref="A117:H117"/>
    <mergeCell ref="A65:H65"/>
    <mergeCell ref="A73:H73"/>
    <mergeCell ref="A86:H86"/>
    <mergeCell ref="A21:A22"/>
    <mergeCell ref="B21:B22"/>
    <mergeCell ref="A18:H18"/>
    <mergeCell ref="A19:H19"/>
    <mergeCell ref="A60:H60"/>
    <mergeCell ref="A24:H24"/>
    <mergeCell ref="A59:H59"/>
    <mergeCell ref="A16:H16"/>
    <mergeCell ref="C21:D21"/>
    <mergeCell ref="E21:H21"/>
    <mergeCell ref="A17:H17"/>
    <mergeCell ref="B13:F13"/>
    <mergeCell ref="B1:E1"/>
    <mergeCell ref="B2:E2"/>
    <mergeCell ref="B4:E4"/>
    <mergeCell ref="B10:E10"/>
    <mergeCell ref="B9:E9"/>
    <mergeCell ref="B3:E3"/>
    <mergeCell ref="B11:E11"/>
    <mergeCell ref="B12:E12"/>
    <mergeCell ref="B5:E5"/>
    <mergeCell ref="B6:E6"/>
    <mergeCell ref="B7:E7"/>
  </mergeCells>
  <phoneticPr fontId="3" type="noConversion"/>
  <pageMargins left="0.24" right="0.16" top="0.2" bottom="0.2" header="0.31496062992125984" footer="0.19685039370078741"/>
  <pageSetup paperSize="9" scale="50" orientation="landscape" verticalDpi="300" r:id="rId1"/>
  <headerFooter alignWithMargins="0"/>
  <ignoredErrors>
    <ignoredError sqref="G66 H35 H43:H53 H66:H72 H74:H78 C123:C126 H110:H116 H25:H28 C33:H34 G68:G72 G36:H39 C88:H88 G48 H107 F123:G126 H118:H126 H62:H63 H61 H64 H29:H30 H31 H32 G40:H40 H54:H58 C87 G87 C91:H91 G89:H89 G90:H90 D124:D126 G45 H80:H82 H84:H85" evalError="1"/>
    <ignoredError sqref="B75 B109:B116 B118:B126 G4" numberStoredAsText="1"/>
    <ignoredError sqref="E119:E121 E82:E83 D84:E84 E110:E111 E114:E116" formula="1"/>
    <ignoredError sqref="E123:E126" evalError="1" formula="1"/>
    <ignoredError sqref="C103:E103 F103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3"/>
  </sheetPr>
  <dimension ref="A1:K24"/>
  <sheetViews>
    <sheetView view="pageBreakPreview" zoomScale="65" zoomScaleNormal="75" zoomScaleSheetLayoutView="6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17" sqref="D17:G17"/>
    </sheetView>
  </sheetViews>
  <sheetFormatPr defaultRowHeight="12.75"/>
  <cols>
    <col min="1" max="1" width="95" style="13" customWidth="1"/>
    <col min="2" max="2" width="19.42578125" style="13" customWidth="1"/>
    <col min="3" max="7" width="26" style="13" customWidth="1"/>
    <col min="8" max="8" width="71" style="13" customWidth="1"/>
    <col min="9" max="9" width="9.5703125" style="13" customWidth="1"/>
    <col min="10" max="10" width="9.140625" style="13" customWidth="1"/>
    <col min="11" max="11" width="27.140625" style="13" customWidth="1"/>
    <col min="12" max="16384" width="9.140625" style="13"/>
  </cols>
  <sheetData>
    <row r="1" spans="1:8" ht="24.75" customHeight="1">
      <c r="A1" s="145"/>
      <c r="B1" s="145"/>
      <c r="C1" s="145"/>
      <c r="D1" s="145"/>
      <c r="E1" s="145"/>
      <c r="F1" s="145"/>
      <c r="G1" s="145"/>
      <c r="H1" s="129" t="s">
        <v>360</v>
      </c>
    </row>
    <row r="2" spans="1:8" ht="41.25" customHeight="1">
      <c r="A2" s="589" t="s">
        <v>132</v>
      </c>
      <c r="B2" s="589"/>
      <c r="C2" s="589"/>
      <c r="D2" s="589"/>
      <c r="E2" s="589"/>
      <c r="F2" s="589"/>
      <c r="G2" s="589"/>
      <c r="H2" s="589"/>
    </row>
    <row r="3" spans="1:8" ht="49.5" customHeight="1">
      <c r="A3" s="590" t="s">
        <v>160</v>
      </c>
      <c r="B3" s="590" t="s">
        <v>0</v>
      </c>
      <c r="C3" s="590" t="s">
        <v>77</v>
      </c>
      <c r="D3" s="572" t="s">
        <v>401</v>
      </c>
      <c r="E3" s="572"/>
      <c r="F3" s="572" t="s">
        <v>582</v>
      </c>
      <c r="G3" s="572"/>
      <c r="H3" s="590" t="s">
        <v>178</v>
      </c>
    </row>
    <row r="4" spans="1:8" ht="63" customHeight="1">
      <c r="A4" s="591"/>
      <c r="B4" s="591"/>
      <c r="C4" s="591"/>
      <c r="D4" s="443" t="s">
        <v>589</v>
      </c>
      <c r="E4" s="443" t="s">
        <v>590</v>
      </c>
      <c r="F4" s="5" t="s">
        <v>145</v>
      </c>
      <c r="G4" s="5" t="s">
        <v>146</v>
      </c>
      <c r="H4" s="591"/>
    </row>
    <row r="5" spans="1:8" s="27" customFormat="1" ht="29.25" customHeight="1">
      <c r="A5" s="55">
        <v>1</v>
      </c>
      <c r="B5" s="55">
        <v>2</v>
      </c>
      <c r="C5" s="55">
        <v>3</v>
      </c>
      <c r="D5" s="55">
        <v>4</v>
      </c>
      <c r="E5" s="55">
        <v>5</v>
      </c>
      <c r="F5" s="55">
        <v>6</v>
      </c>
      <c r="G5" s="55">
        <v>7</v>
      </c>
      <c r="H5" s="55">
        <v>8</v>
      </c>
    </row>
    <row r="6" spans="1:8" s="27" customFormat="1" ht="36" customHeight="1">
      <c r="A6" s="146" t="s">
        <v>117</v>
      </c>
      <c r="B6" s="56"/>
      <c r="C6" s="55"/>
      <c r="D6" s="55"/>
      <c r="E6" s="55"/>
      <c r="F6" s="55"/>
      <c r="G6" s="55"/>
      <c r="H6" s="55"/>
    </row>
    <row r="7" spans="1:8" ht="69.75" customHeight="1">
      <c r="A7" s="35" t="s">
        <v>332</v>
      </c>
      <c r="B7" s="37">
        <v>5000</v>
      </c>
      <c r="C7" s="57" t="s">
        <v>186</v>
      </c>
      <c r="D7" s="331">
        <f>('Осн. фін. пок.'!C27/'Осн. фін. пок.'!C25)*100</f>
        <v>16.877775053798587</v>
      </c>
      <c r="E7" s="331">
        <f>('Осн. фін. пок.'!D27/'Осн. фін. пок.'!D25)*100</f>
        <v>15.842566561931537</v>
      </c>
      <c r="F7" s="331">
        <f>('Осн. фін. пок.'!E27/'Осн. фін. пок.'!E25)*100</f>
        <v>16.975996040584011</v>
      </c>
      <c r="G7" s="331">
        <f>('Осн. фін. пок.'!F27/'Осн. фін. пок.'!F25)*100</f>
        <v>15.842566561931537</v>
      </c>
      <c r="H7" s="59"/>
    </row>
    <row r="8" spans="1:8" ht="69" customHeight="1">
      <c r="A8" s="35" t="s">
        <v>333</v>
      </c>
      <c r="B8" s="37">
        <v>5010</v>
      </c>
      <c r="C8" s="57" t="s">
        <v>186</v>
      </c>
      <c r="D8" s="331">
        <f>('Осн. фін. пок.'!C33/'Осн. фін. пок.'!C25)*100</f>
        <v>6.7936040968646996</v>
      </c>
      <c r="E8" s="331">
        <f>('Осн. фін. пок.'!D33/'Осн. фін. пок.'!D25)*100</f>
        <v>9.1379432540338765</v>
      </c>
      <c r="F8" s="331">
        <f>('Осн. фін. пок.'!E33/'Осн. фін. пок.'!E25)*100</f>
        <v>5.8030190546894334</v>
      </c>
      <c r="G8" s="331">
        <f>('Осн. фін. пок.'!F33/'Осн. фін. пок.'!F25)*100</f>
        <v>9.1379432540338765</v>
      </c>
      <c r="H8" s="59"/>
    </row>
    <row r="9" spans="1:8" ht="56.25" customHeight="1">
      <c r="A9" s="59" t="s">
        <v>334</v>
      </c>
      <c r="B9" s="37">
        <v>5020</v>
      </c>
      <c r="C9" s="57" t="s">
        <v>186</v>
      </c>
      <c r="D9" s="331">
        <f>('Осн. фін. пок.'!C46/'Осн. фін. пок.'!C99)*100</f>
        <v>2.1433380713697914</v>
      </c>
      <c r="E9" s="331">
        <f>('Осн. фін. пок.'!D46/'Осн. фін. пок.'!D99)*100</f>
        <v>3.7468752633205065</v>
      </c>
      <c r="F9" s="331">
        <f>('Осн. фін. пок.'!E46/'Осн. фін. пок.'!E99)*100</f>
        <v>1.2802897826630026</v>
      </c>
      <c r="G9" s="331">
        <f>('Осн. фін. пок.'!F46/'Осн. фін. пок.'!F99)*100</f>
        <v>3.7468752633205065</v>
      </c>
      <c r="H9" s="59" t="s">
        <v>187</v>
      </c>
    </row>
    <row r="10" spans="1:8" ht="56.25" customHeight="1">
      <c r="A10" s="59" t="s">
        <v>402</v>
      </c>
      <c r="B10" s="37">
        <v>5030</v>
      </c>
      <c r="C10" s="57" t="s">
        <v>186</v>
      </c>
      <c r="D10" s="331">
        <f>('Осн. фін. пок.'!C46/'Осн. фін. пок.'!C100)*100</f>
        <v>2.4940152339499457</v>
      </c>
      <c r="E10" s="331">
        <f>('Осн. фін. пок.'!D46/'Осн. фін. пок.'!D100)*100</f>
        <v>5.5396370582617003</v>
      </c>
      <c r="F10" s="331">
        <f>('Осн. фін. пок.'!E46/'Осн. фін. пок.'!E100)*100</f>
        <v>1.7306880540312368</v>
      </c>
      <c r="G10" s="331">
        <f>('Осн. фін. пок.'!F46/'Осн. фін. пок.'!F100)*100</f>
        <v>5.5396370582617003</v>
      </c>
      <c r="H10" s="59"/>
    </row>
    <row r="11" spans="1:8" ht="72.75" customHeight="1">
      <c r="A11" s="59" t="s">
        <v>335</v>
      </c>
      <c r="B11" s="37">
        <v>5040</v>
      </c>
      <c r="C11" s="57" t="s">
        <v>186</v>
      </c>
      <c r="D11" s="331">
        <f>('Осн. фін. пок.'!C46/'Осн. фін. пок.'!C25)*100</f>
        <v>1.5608400751818257</v>
      </c>
      <c r="E11" s="331">
        <f>('Осн. фін. пок.'!D46/'Осн. фін. пок.'!D25)*100</f>
        <v>3.1515036972288502</v>
      </c>
      <c r="F11" s="331">
        <f>('Осн. фін. пок.'!E46/'Осн. фін. пок.'!E25)*100</f>
        <v>1.0146003464488988</v>
      </c>
      <c r="G11" s="331">
        <f>('Осн. фін. пок.'!F46/'Осн. фін. пок.'!F25)*100</f>
        <v>3.1515036972288502</v>
      </c>
      <c r="H11" s="59" t="s">
        <v>188</v>
      </c>
    </row>
    <row r="12" spans="1:8" ht="42" customHeight="1">
      <c r="A12" s="146" t="s">
        <v>119</v>
      </c>
      <c r="B12" s="37"/>
      <c r="C12" s="60"/>
      <c r="D12" s="219"/>
      <c r="E12" s="219"/>
      <c r="F12" s="219"/>
      <c r="G12" s="219"/>
      <c r="H12" s="59"/>
    </row>
    <row r="13" spans="1:8" ht="70.5" customHeight="1">
      <c r="A13" s="59" t="s">
        <v>403</v>
      </c>
      <c r="B13" s="37">
        <v>5100</v>
      </c>
      <c r="C13" s="57"/>
      <c r="D13" s="331">
        <f>('Осн. фін. пок.'!C101+'Осн. фін. пок.'!C102)/'Осн. фін. пок.'!C33</f>
        <v>1.5072173215717724</v>
      </c>
      <c r="E13" s="331">
        <f>('Осн. фін. пок.'!D101+'Осн. фін. пок.'!D102)/'Осн. фін. пок.'!D33</f>
        <v>2.9788004136504656</v>
      </c>
      <c r="F13" s="331">
        <f>('Осн. фін. пок.'!E101+'Осн. фін. пок.'!E102)/'Осн. фін. пок.'!E33</f>
        <v>3.5539445628997868</v>
      </c>
      <c r="G13" s="331">
        <f>('Осн. фін. пок.'!F101+'Осн. фін. пок.'!F102)/'Осн. фін. пок.'!F33</f>
        <v>2.9788004136504656</v>
      </c>
      <c r="H13" s="59"/>
    </row>
    <row r="14" spans="1:8" s="27" customFormat="1" ht="73.5" customHeight="1">
      <c r="A14" s="59" t="s">
        <v>404</v>
      </c>
      <c r="B14" s="37">
        <v>5110</v>
      </c>
      <c r="C14" s="57" t="s">
        <v>114</v>
      </c>
      <c r="D14" s="331">
        <f>'Осн. фін. пок.'!C100/('Осн. фін. пок.'!C101+'Осн. фін. пок.'!C102)</f>
        <v>6.1119978717744079</v>
      </c>
      <c r="E14" s="331">
        <f>'Осн. фін. пок.'!D100/('Осн. фін. пок.'!D101+'Осн. фін. пок.'!D102)</f>
        <v>2.0900017358097553</v>
      </c>
      <c r="F14" s="331">
        <f>'Осн. фін. пок.'!E100/('Осн. фін. пок.'!E101+'Осн. фін. пок.'!E102)</f>
        <v>2.8425725941924647</v>
      </c>
      <c r="G14" s="331">
        <f>'Осн. фін. пок.'!F100/('Осн. фін. пок.'!F101+'Осн. фін. пок.'!F102)</f>
        <v>2.0900017358097553</v>
      </c>
      <c r="H14" s="59" t="s">
        <v>189</v>
      </c>
    </row>
    <row r="15" spans="1:8" s="27" customFormat="1" ht="75">
      <c r="A15" s="59" t="s">
        <v>405</v>
      </c>
      <c r="B15" s="37">
        <v>5120</v>
      </c>
      <c r="C15" s="57" t="s">
        <v>114</v>
      </c>
      <c r="D15" s="331">
        <f>'Осн. фін. пок.'!C97/'Осн. фін. пок.'!C102</f>
        <v>1.4535834535834535</v>
      </c>
      <c r="E15" s="331">
        <f>'Осн. фін. пок.'!D97/'Осн. фін. пок.'!D102</f>
        <v>0.63190356041491447</v>
      </c>
      <c r="F15" s="331">
        <f>'Осн. фін. пок.'!E97/'Осн. фін. пок.'!E102</f>
        <v>0.51964512040557664</v>
      </c>
      <c r="G15" s="331">
        <f>'Осн. фін. пок.'!F97/'Осн. фін. пок.'!F102</f>
        <v>0.63190356041491447</v>
      </c>
      <c r="H15" s="59" t="s">
        <v>191</v>
      </c>
    </row>
    <row r="16" spans="1:8" ht="33.75" customHeight="1">
      <c r="A16" s="146" t="s">
        <v>118</v>
      </c>
      <c r="B16" s="37"/>
      <c r="C16" s="57"/>
      <c r="D16" s="219"/>
      <c r="E16" s="219"/>
      <c r="F16" s="219"/>
      <c r="G16" s="219"/>
      <c r="H16" s="59"/>
    </row>
    <row r="17" spans="1:11" ht="49.5" customHeight="1">
      <c r="A17" s="59" t="s">
        <v>319</v>
      </c>
      <c r="B17" s="37">
        <v>5200</v>
      </c>
      <c r="C17" s="57"/>
      <c r="D17" s="521">
        <f>'Осн. фін. пок.'!C74/'Осн. фін. пок.'!C56</f>
        <v>2.081868131868132</v>
      </c>
      <c r="E17" s="521">
        <f>'Осн. фін. пок.'!D74/'Осн. фін. пок.'!D56</f>
        <v>3.799844840961986</v>
      </c>
      <c r="F17" s="521">
        <f>'Осн. фін. пок.'!E74/'Осн. фін. пок.'!E56</f>
        <v>4.8993174061433447</v>
      </c>
      <c r="G17" s="521">
        <f>'Осн. фін. пок.'!F74/'Осн. фін. пок.'!F56</f>
        <v>3.799844840961986</v>
      </c>
      <c r="H17" s="59"/>
    </row>
    <row r="18" spans="1:11" ht="92.25" customHeight="1">
      <c r="A18" s="59" t="s">
        <v>320</v>
      </c>
      <c r="B18" s="37">
        <v>5210</v>
      </c>
      <c r="C18" s="57"/>
      <c r="D18" s="331">
        <f>'Осн. фін. пок.'!C74/'Осн. фін. пок.'!C25</f>
        <v>0.10321157146359401</v>
      </c>
      <c r="E18" s="331">
        <f>'Осн. фін. пок.'!D74/'Осн. фін. пок.'!D25</f>
        <v>0.23142526400340191</v>
      </c>
      <c r="F18" s="331">
        <f>'Осн. фін. пок.'!E74/'Осн. фін. пок.'!E25</f>
        <v>0.21314031180400891</v>
      </c>
      <c r="G18" s="331">
        <f>'Осн. фін. пок.'!F74/'Осн. фін. пок.'!F25</f>
        <v>0.23142526400340191</v>
      </c>
      <c r="H18" s="59"/>
    </row>
    <row r="19" spans="1:11" ht="57" customHeight="1">
      <c r="A19" s="59" t="s">
        <v>321</v>
      </c>
      <c r="B19" s="37">
        <v>5220</v>
      </c>
      <c r="C19" s="57" t="s">
        <v>275</v>
      </c>
      <c r="D19" s="331">
        <f>'Осн. фін. пок.'!C96/'Осн. фін. пок.'!C95</f>
        <v>0.47578116553140881</v>
      </c>
      <c r="E19" s="331">
        <f>'Осн. фін. пок.'!D96/'Осн. фін. пок.'!D95</f>
        <v>0.41010636340215673</v>
      </c>
      <c r="F19" s="331">
        <f>'Осн. фін. пок.'!E96/'Осн. фін. пок.'!E95</f>
        <v>0.41382942703434783</v>
      </c>
      <c r="G19" s="331">
        <f>'Осн. фін. пок.'!F96/'Осн. фін. пок.'!F95</f>
        <v>0.41010636340215673</v>
      </c>
      <c r="H19" s="59" t="s">
        <v>190</v>
      </c>
    </row>
    <row r="20" spans="1:11" ht="44.25" customHeight="1">
      <c r="A20" s="146" t="s">
        <v>182</v>
      </c>
      <c r="B20" s="37"/>
      <c r="C20" s="57"/>
      <c r="D20" s="58"/>
      <c r="E20" s="58"/>
      <c r="F20" s="58"/>
      <c r="G20" s="58"/>
      <c r="H20" s="59"/>
    </row>
    <row r="21" spans="1:11" ht="81.75" customHeight="1">
      <c r="A21" s="59" t="s">
        <v>193</v>
      </c>
      <c r="B21" s="37">
        <v>5300</v>
      </c>
      <c r="C21" s="57"/>
      <c r="D21" s="331"/>
      <c r="E21" s="331"/>
      <c r="F21" s="331"/>
      <c r="G21" s="331"/>
      <c r="H21" s="61"/>
    </row>
    <row r="22" spans="1:11" ht="20.25">
      <c r="A22" s="62"/>
      <c r="B22" s="62"/>
      <c r="C22" s="62"/>
      <c r="D22" s="62"/>
      <c r="E22" s="62"/>
      <c r="F22" s="62"/>
      <c r="G22" s="62"/>
      <c r="H22" s="62"/>
      <c r="K22" s="31"/>
    </row>
    <row r="23" spans="1:11" s="2" customFormat="1" ht="27.75" customHeight="1">
      <c r="A23" s="105" t="s">
        <v>579</v>
      </c>
      <c r="B23" s="42"/>
      <c r="C23" s="587" t="s">
        <v>142</v>
      </c>
      <c r="D23" s="587"/>
      <c r="E23" s="43"/>
      <c r="F23" s="568" t="s">
        <v>471</v>
      </c>
      <c r="G23" s="588"/>
      <c r="H23" s="588"/>
    </row>
    <row r="24" spans="1:11" s="1" customFormat="1" ht="18.75">
      <c r="A24" s="96" t="s">
        <v>65</v>
      </c>
      <c r="B24" s="2"/>
      <c r="C24" s="543" t="s">
        <v>66</v>
      </c>
      <c r="D24" s="543"/>
      <c r="E24" s="2"/>
      <c r="F24" s="539" t="s">
        <v>78</v>
      </c>
      <c r="G24" s="539"/>
      <c r="H24" s="539"/>
    </row>
  </sheetData>
  <mergeCells count="11">
    <mergeCell ref="C23:D23"/>
    <mergeCell ref="F23:H23"/>
    <mergeCell ref="C24:D24"/>
    <mergeCell ref="F24:H24"/>
    <mergeCell ref="A2:H2"/>
    <mergeCell ref="A3:A4"/>
    <mergeCell ref="B3:B4"/>
    <mergeCell ref="C3:C4"/>
    <mergeCell ref="D3:E3"/>
    <mergeCell ref="F3:G3"/>
    <mergeCell ref="H3:H4"/>
  </mergeCells>
  <phoneticPr fontId="3" type="noConversion"/>
  <pageMargins left="0.23622047244094491" right="0.39370078740157483" top="0.19685039370078741" bottom="0.19685039370078741" header="0.19685039370078741" footer="0.31496062992125984"/>
  <pageSetup paperSize="9" scale="45" orientation="landscape" r:id="rId1"/>
  <headerFooter alignWithMargins="0"/>
  <ignoredErrors>
    <ignoredError sqref="D7 D19:G19 D9 D11 D13 D15:G15 D8 D18:E18 F18 G18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3"/>
  </sheetPr>
  <dimension ref="A1:O82"/>
  <sheetViews>
    <sheetView view="pageBreakPreview" topLeftCell="A52" zoomScale="65" zoomScaleNormal="75" zoomScaleSheetLayoutView="65" workbookViewId="0">
      <selection activeCell="G34" sqref="G34:I37"/>
    </sheetView>
  </sheetViews>
  <sheetFormatPr defaultRowHeight="18.75"/>
  <cols>
    <col min="1" max="1" width="44.85546875" style="1" customWidth="1"/>
    <col min="2" max="2" width="19.28515625" style="7" customWidth="1"/>
    <col min="3" max="3" width="18.5703125" style="1" customWidth="1"/>
    <col min="4" max="4" width="16.140625" style="1" customWidth="1"/>
    <col min="5" max="5" width="15.42578125" style="1" customWidth="1"/>
    <col min="6" max="6" width="16.5703125" style="1" customWidth="1"/>
    <col min="7" max="7" width="15.28515625" style="1" customWidth="1"/>
    <col min="8" max="8" width="16.5703125" style="1" customWidth="1"/>
    <col min="9" max="9" width="16.140625" style="1" customWidth="1"/>
    <col min="10" max="10" width="16.42578125" style="1" customWidth="1"/>
    <col min="11" max="11" width="16.5703125" style="1" customWidth="1"/>
    <col min="12" max="12" width="16.85546875" style="1" customWidth="1"/>
    <col min="13" max="15" width="16.7109375" style="1" customWidth="1"/>
    <col min="16" max="16384" width="9.140625" style="1"/>
  </cols>
  <sheetData>
    <row r="1" spans="1:15" s="34" customFormat="1" ht="20.25">
      <c r="B1" s="7"/>
      <c r="O1" s="129" t="s">
        <v>361</v>
      </c>
    </row>
    <row r="2" spans="1:15" ht="30.75" customHeight="1">
      <c r="A2" s="654" t="s">
        <v>89</v>
      </c>
      <c r="B2" s="654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</row>
    <row r="3" spans="1:15" ht="42" customHeight="1">
      <c r="A3" s="655" t="s">
        <v>591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</row>
    <row r="4" spans="1:15" ht="31.5" customHeight="1">
      <c r="A4" s="656" t="s">
        <v>541</v>
      </c>
      <c r="B4" s="657"/>
      <c r="C4" s="657"/>
      <c r="D4" s="657"/>
      <c r="E4" s="657"/>
      <c r="F4" s="657"/>
      <c r="G4" s="657"/>
      <c r="H4" s="657"/>
      <c r="I4" s="657"/>
      <c r="J4" s="657"/>
      <c r="K4" s="657"/>
      <c r="L4" s="657"/>
      <c r="M4" s="657"/>
      <c r="N4" s="657"/>
      <c r="O4" s="657"/>
    </row>
    <row r="5" spans="1:15" ht="20.25">
      <c r="A5" s="657" t="s">
        <v>100</v>
      </c>
      <c r="B5" s="657"/>
      <c r="C5" s="657"/>
      <c r="D5" s="657"/>
      <c r="E5" s="657"/>
      <c r="F5" s="657"/>
      <c r="G5" s="657"/>
      <c r="H5" s="657"/>
      <c r="I5" s="657"/>
      <c r="J5" s="657"/>
      <c r="K5" s="657"/>
      <c r="L5" s="657"/>
      <c r="M5" s="657"/>
      <c r="N5" s="657"/>
      <c r="O5" s="657"/>
    </row>
    <row r="6" spans="1:15" ht="41.25" customHeight="1">
      <c r="A6" s="658" t="s">
        <v>229</v>
      </c>
      <c r="B6" s="658"/>
      <c r="C6" s="658"/>
      <c r="D6" s="658"/>
      <c r="E6" s="658"/>
      <c r="F6" s="658"/>
      <c r="G6" s="658"/>
      <c r="H6" s="658"/>
      <c r="I6" s="658"/>
      <c r="J6" s="658"/>
      <c r="K6" s="658"/>
      <c r="L6" s="658"/>
      <c r="M6" s="658"/>
      <c r="N6" s="658"/>
      <c r="O6" s="658"/>
    </row>
    <row r="7" spans="1:15" ht="41.25" customHeight="1">
      <c r="A7" s="659" t="s">
        <v>179</v>
      </c>
      <c r="B7" s="659"/>
      <c r="C7" s="659"/>
      <c r="D7" s="659"/>
      <c r="E7" s="659"/>
      <c r="F7" s="659"/>
      <c r="G7" s="659"/>
      <c r="H7" s="659"/>
      <c r="I7" s="659"/>
      <c r="J7" s="659"/>
      <c r="K7" s="659"/>
      <c r="L7" s="659"/>
      <c r="M7" s="659"/>
      <c r="N7" s="659"/>
      <c r="O7" s="659"/>
    </row>
    <row r="8" spans="1:15" s="2" customFormat="1" ht="74.25" customHeight="1">
      <c r="A8" s="534" t="s">
        <v>160</v>
      </c>
      <c r="B8" s="534"/>
      <c r="C8" s="660" t="s">
        <v>592</v>
      </c>
      <c r="D8" s="660"/>
      <c r="E8" s="649"/>
      <c r="F8" s="648" t="s">
        <v>593</v>
      </c>
      <c r="G8" s="660"/>
      <c r="H8" s="649"/>
      <c r="I8" s="534" t="s">
        <v>594</v>
      </c>
      <c r="J8" s="534"/>
      <c r="K8" s="534"/>
      <c r="L8" s="534" t="s">
        <v>454</v>
      </c>
      <c r="M8" s="534"/>
      <c r="N8" s="648" t="s">
        <v>455</v>
      </c>
      <c r="O8" s="649"/>
    </row>
    <row r="9" spans="1:15" s="2" customFormat="1" ht="27.75" customHeight="1">
      <c r="A9" s="534">
        <v>1</v>
      </c>
      <c r="B9" s="534"/>
      <c r="C9" s="660">
        <v>2</v>
      </c>
      <c r="D9" s="660"/>
      <c r="E9" s="649"/>
      <c r="F9" s="648">
        <v>3</v>
      </c>
      <c r="G9" s="660"/>
      <c r="H9" s="649"/>
      <c r="I9" s="534">
        <v>4</v>
      </c>
      <c r="J9" s="534"/>
      <c r="K9" s="534"/>
      <c r="L9" s="648">
        <v>5</v>
      </c>
      <c r="M9" s="649"/>
      <c r="N9" s="534">
        <v>6</v>
      </c>
      <c r="O9" s="534"/>
    </row>
    <row r="10" spans="1:15" s="2" customFormat="1" ht="135.75" customHeight="1">
      <c r="A10" s="558" t="s">
        <v>406</v>
      </c>
      <c r="B10" s="558"/>
      <c r="C10" s="640">
        <f>SUM(C11:C13)</f>
        <v>228</v>
      </c>
      <c r="D10" s="661"/>
      <c r="E10" s="641"/>
      <c r="F10" s="640">
        <f>SUM(F11:F13)</f>
        <v>219</v>
      </c>
      <c r="G10" s="661"/>
      <c r="H10" s="641"/>
      <c r="I10" s="640">
        <f>SUM(I11:I13)</f>
        <v>228</v>
      </c>
      <c r="J10" s="661"/>
      <c r="K10" s="641"/>
      <c r="L10" s="626">
        <f>I10-F10</f>
        <v>9</v>
      </c>
      <c r="M10" s="626"/>
      <c r="N10" s="630">
        <f>(I10/F10)*100</f>
        <v>104.10958904109589</v>
      </c>
      <c r="O10" s="631"/>
    </row>
    <row r="11" spans="1:15" s="2" customFormat="1" ht="33" customHeight="1">
      <c r="A11" s="600" t="s">
        <v>164</v>
      </c>
      <c r="B11" s="600"/>
      <c r="C11" s="603">
        <v>1</v>
      </c>
      <c r="D11" s="606"/>
      <c r="E11" s="604"/>
      <c r="F11" s="603">
        <v>1</v>
      </c>
      <c r="G11" s="606"/>
      <c r="H11" s="604"/>
      <c r="I11" s="603">
        <v>1</v>
      </c>
      <c r="J11" s="606"/>
      <c r="K11" s="604"/>
      <c r="L11" s="627">
        <f t="shared" ref="L11:L25" si="0">I11-F11</f>
        <v>0</v>
      </c>
      <c r="M11" s="627"/>
      <c r="N11" s="628">
        <f t="shared" ref="N11:N25" si="1">(I11/F11)*100</f>
        <v>100</v>
      </c>
      <c r="O11" s="629"/>
    </row>
    <row r="12" spans="1:15" s="2" customFormat="1" ht="33" customHeight="1">
      <c r="A12" s="600" t="s">
        <v>163</v>
      </c>
      <c r="B12" s="600"/>
      <c r="C12" s="603">
        <v>14</v>
      </c>
      <c r="D12" s="606"/>
      <c r="E12" s="604"/>
      <c r="F12" s="603">
        <v>13</v>
      </c>
      <c r="G12" s="606"/>
      <c r="H12" s="604"/>
      <c r="I12" s="603">
        <v>13</v>
      </c>
      <c r="J12" s="606"/>
      <c r="K12" s="604"/>
      <c r="L12" s="627">
        <f t="shared" si="0"/>
        <v>0</v>
      </c>
      <c r="M12" s="627"/>
      <c r="N12" s="628">
        <f t="shared" si="1"/>
        <v>100</v>
      </c>
      <c r="O12" s="629"/>
    </row>
    <row r="13" spans="1:15" s="2" customFormat="1" ht="33" customHeight="1">
      <c r="A13" s="600" t="s">
        <v>165</v>
      </c>
      <c r="B13" s="600"/>
      <c r="C13" s="603">
        <v>213</v>
      </c>
      <c r="D13" s="606"/>
      <c r="E13" s="604"/>
      <c r="F13" s="603">
        <v>205</v>
      </c>
      <c r="G13" s="606"/>
      <c r="H13" s="604"/>
      <c r="I13" s="603">
        <v>214</v>
      </c>
      <c r="J13" s="606"/>
      <c r="K13" s="604"/>
      <c r="L13" s="627">
        <f t="shared" si="0"/>
        <v>9</v>
      </c>
      <c r="M13" s="627"/>
      <c r="N13" s="628">
        <f t="shared" si="1"/>
        <v>104.39024390243902</v>
      </c>
      <c r="O13" s="629"/>
    </row>
    <row r="14" spans="1:15" s="2" customFormat="1" ht="53.25" customHeight="1">
      <c r="A14" s="558" t="s">
        <v>322</v>
      </c>
      <c r="B14" s="558"/>
      <c r="C14" s="637">
        <f>SUM(C15:C17)</f>
        <v>21191</v>
      </c>
      <c r="D14" s="638"/>
      <c r="E14" s="639"/>
      <c r="F14" s="637">
        <f>SUM(F15:F17)</f>
        <v>23830</v>
      </c>
      <c r="G14" s="638"/>
      <c r="H14" s="639"/>
      <c r="I14" s="637">
        <f>SUM(I15:I17)</f>
        <v>21089</v>
      </c>
      <c r="J14" s="638"/>
      <c r="K14" s="639"/>
      <c r="L14" s="626">
        <f t="shared" si="0"/>
        <v>-2741</v>
      </c>
      <c r="M14" s="626"/>
      <c r="N14" s="630">
        <f t="shared" si="1"/>
        <v>88.497691984892995</v>
      </c>
      <c r="O14" s="631"/>
    </row>
    <row r="15" spans="1:15" s="2" customFormat="1" ht="33" customHeight="1">
      <c r="A15" s="600" t="s">
        <v>164</v>
      </c>
      <c r="B15" s="600"/>
      <c r="C15" s="603">
        <v>403</v>
      </c>
      <c r="D15" s="606"/>
      <c r="E15" s="604"/>
      <c r="F15" s="603">
        <v>450</v>
      </c>
      <c r="G15" s="606"/>
      <c r="H15" s="604"/>
      <c r="I15" s="603">
        <v>427</v>
      </c>
      <c r="J15" s="606"/>
      <c r="K15" s="604"/>
      <c r="L15" s="627">
        <f t="shared" si="0"/>
        <v>-23</v>
      </c>
      <c r="M15" s="627"/>
      <c r="N15" s="628">
        <f t="shared" si="1"/>
        <v>94.888888888888886</v>
      </c>
      <c r="O15" s="629"/>
    </row>
    <row r="16" spans="1:15" s="2" customFormat="1" ht="33" customHeight="1">
      <c r="A16" s="600" t="s">
        <v>163</v>
      </c>
      <c r="B16" s="600"/>
      <c r="C16" s="603">
        <v>2745</v>
      </c>
      <c r="D16" s="606"/>
      <c r="E16" s="604"/>
      <c r="F16" s="603">
        <v>3210</v>
      </c>
      <c r="G16" s="606"/>
      <c r="H16" s="604"/>
      <c r="I16" s="603">
        <v>2563</v>
      </c>
      <c r="J16" s="606"/>
      <c r="K16" s="604"/>
      <c r="L16" s="627">
        <f t="shared" si="0"/>
        <v>-647</v>
      </c>
      <c r="M16" s="627"/>
      <c r="N16" s="628">
        <f t="shared" si="1"/>
        <v>79.844236760124616</v>
      </c>
      <c r="O16" s="629"/>
    </row>
    <row r="17" spans="1:15" s="2" customFormat="1" ht="33" customHeight="1">
      <c r="A17" s="600" t="s">
        <v>165</v>
      </c>
      <c r="B17" s="600"/>
      <c r="C17" s="603">
        <v>18043</v>
      </c>
      <c r="D17" s="606"/>
      <c r="E17" s="604"/>
      <c r="F17" s="603">
        <v>20170</v>
      </c>
      <c r="G17" s="606"/>
      <c r="H17" s="604"/>
      <c r="I17" s="603">
        <v>18099</v>
      </c>
      <c r="J17" s="606"/>
      <c r="K17" s="604"/>
      <c r="L17" s="627">
        <f t="shared" si="0"/>
        <v>-2071</v>
      </c>
      <c r="M17" s="627"/>
      <c r="N17" s="628">
        <f t="shared" si="1"/>
        <v>89.732275656916215</v>
      </c>
      <c r="O17" s="629"/>
    </row>
    <row r="18" spans="1:15" s="2" customFormat="1" ht="55.5" customHeight="1">
      <c r="A18" s="558" t="s">
        <v>323</v>
      </c>
      <c r="B18" s="558"/>
      <c r="C18" s="637">
        <f>'Осн. фін. пок.'!C54</f>
        <v>21191</v>
      </c>
      <c r="D18" s="638"/>
      <c r="E18" s="639"/>
      <c r="F18" s="637">
        <f>'Осн. фін. пок.'!E54</f>
        <v>23830</v>
      </c>
      <c r="G18" s="638"/>
      <c r="H18" s="639"/>
      <c r="I18" s="637">
        <f>'Осн. фін. пок.'!F54</f>
        <v>21089</v>
      </c>
      <c r="J18" s="638"/>
      <c r="K18" s="639"/>
      <c r="L18" s="626">
        <f t="shared" si="0"/>
        <v>-2741</v>
      </c>
      <c r="M18" s="626"/>
      <c r="N18" s="630">
        <f t="shared" si="1"/>
        <v>88.497691984892995</v>
      </c>
      <c r="O18" s="631"/>
    </row>
    <row r="19" spans="1:15" s="2" customFormat="1" ht="42" customHeight="1">
      <c r="A19" s="600" t="s">
        <v>164</v>
      </c>
      <c r="B19" s="600"/>
      <c r="C19" s="603">
        <v>403</v>
      </c>
      <c r="D19" s="606"/>
      <c r="E19" s="604"/>
      <c r="F19" s="603">
        <v>450</v>
      </c>
      <c r="G19" s="606"/>
      <c r="H19" s="604"/>
      <c r="I19" s="603">
        <v>427</v>
      </c>
      <c r="J19" s="606"/>
      <c r="K19" s="604"/>
      <c r="L19" s="627">
        <f t="shared" si="0"/>
        <v>-23</v>
      </c>
      <c r="M19" s="627"/>
      <c r="N19" s="628">
        <f t="shared" si="1"/>
        <v>94.888888888888886</v>
      </c>
      <c r="O19" s="629"/>
    </row>
    <row r="20" spans="1:15" s="2" customFormat="1" ht="33" customHeight="1">
      <c r="A20" s="600" t="s">
        <v>163</v>
      </c>
      <c r="B20" s="600"/>
      <c r="C20" s="603">
        <v>2745</v>
      </c>
      <c r="D20" s="606"/>
      <c r="E20" s="604"/>
      <c r="F20" s="603">
        <v>3210</v>
      </c>
      <c r="G20" s="606"/>
      <c r="H20" s="604"/>
      <c r="I20" s="603">
        <v>2563</v>
      </c>
      <c r="J20" s="606"/>
      <c r="K20" s="604"/>
      <c r="L20" s="627">
        <f t="shared" si="0"/>
        <v>-647</v>
      </c>
      <c r="M20" s="627"/>
      <c r="N20" s="628">
        <f t="shared" si="1"/>
        <v>79.844236760124616</v>
      </c>
      <c r="O20" s="629"/>
    </row>
    <row r="21" spans="1:15" s="2" customFormat="1" ht="33" customHeight="1">
      <c r="A21" s="600" t="s">
        <v>165</v>
      </c>
      <c r="B21" s="600"/>
      <c r="C21" s="603">
        <v>18043</v>
      </c>
      <c r="D21" s="606"/>
      <c r="E21" s="604"/>
      <c r="F21" s="603">
        <v>20170</v>
      </c>
      <c r="G21" s="606"/>
      <c r="H21" s="604"/>
      <c r="I21" s="603">
        <v>18099</v>
      </c>
      <c r="J21" s="606"/>
      <c r="K21" s="604"/>
      <c r="L21" s="627">
        <f t="shared" si="0"/>
        <v>-2071</v>
      </c>
      <c r="M21" s="627"/>
      <c r="N21" s="628">
        <f t="shared" si="1"/>
        <v>89.732275656916215</v>
      </c>
      <c r="O21" s="629"/>
    </row>
    <row r="22" spans="1:15" s="2" customFormat="1" ht="78" customHeight="1">
      <c r="A22" s="558" t="s">
        <v>407</v>
      </c>
      <c r="B22" s="558"/>
      <c r="C22" s="632">
        <f>(C18/C10)/12*1000</f>
        <v>7745.2485380116968</v>
      </c>
      <c r="D22" s="633"/>
      <c r="E22" s="634"/>
      <c r="F22" s="632">
        <f>(F18/F10)/12*1000</f>
        <v>9067.7321156773214</v>
      </c>
      <c r="G22" s="633"/>
      <c r="H22" s="634"/>
      <c r="I22" s="632">
        <f>(I18/I10)/12*1000</f>
        <v>7707.9678362573104</v>
      </c>
      <c r="J22" s="633"/>
      <c r="K22" s="634"/>
      <c r="L22" s="626">
        <f t="shared" si="0"/>
        <v>-1359.764279420011</v>
      </c>
      <c r="M22" s="626"/>
      <c r="N22" s="630">
        <f t="shared" si="1"/>
        <v>85.004362038120902</v>
      </c>
      <c r="O22" s="631"/>
    </row>
    <row r="23" spans="1:15" s="2" customFormat="1" ht="33" customHeight="1">
      <c r="A23" s="600" t="s">
        <v>164</v>
      </c>
      <c r="B23" s="600"/>
      <c r="C23" s="603">
        <f>(C19/C11)/12*1000</f>
        <v>33583.333333333336</v>
      </c>
      <c r="D23" s="606"/>
      <c r="E23" s="604"/>
      <c r="F23" s="603">
        <f>(F19/F11)/12*1000</f>
        <v>37500</v>
      </c>
      <c r="G23" s="606"/>
      <c r="H23" s="604"/>
      <c r="I23" s="603">
        <f>(I19/I11)/12*1000</f>
        <v>35583.333333333336</v>
      </c>
      <c r="J23" s="606"/>
      <c r="K23" s="604"/>
      <c r="L23" s="627">
        <f t="shared" si="0"/>
        <v>-1916.6666666666642</v>
      </c>
      <c r="M23" s="627"/>
      <c r="N23" s="628">
        <f t="shared" si="1"/>
        <v>94.8888888888889</v>
      </c>
      <c r="O23" s="629"/>
    </row>
    <row r="24" spans="1:15" s="2" customFormat="1" ht="33" customHeight="1">
      <c r="A24" s="600" t="s">
        <v>163</v>
      </c>
      <c r="B24" s="600"/>
      <c r="C24" s="603">
        <f>(C20/C12)/12*1000</f>
        <v>16339.285714285716</v>
      </c>
      <c r="D24" s="606"/>
      <c r="E24" s="604"/>
      <c r="F24" s="603">
        <f>(F20/F12)/12*1000</f>
        <v>20576.923076923078</v>
      </c>
      <c r="G24" s="606"/>
      <c r="H24" s="604"/>
      <c r="I24" s="603">
        <f>(I20/I12)/12*1000</f>
        <v>16429.48717948718</v>
      </c>
      <c r="J24" s="606"/>
      <c r="K24" s="604"/>
      <c r="L24" s="627">
        <f t="shared" si="0"/>
        <v>-4147.4358974358984</v>
      </c>
      <c r="M24" s="627"/>
      <c r="N24" s="628">
        <f t="shared" si="1"/>
        <v>79.844236760124616</v>
      </c>
      <c r="O24" s="629"/>
    </row>
    <row r="25" spans="1:15" s="2" customFormat="1" ht="33" customHeight="1">
      <c r="A25" s="600" t="s">
        <v>165</v>
      </c>
      <c r="B25" s="600"/>
      <c r="C25" s="603">
        <f>(C21/C13)/12*1000</f>
        <v>7059.0766823161184</v>
      </c>
      <c r="D25" s="606"/>
      <c r="E25" s="604"/>
      <c r="F25" s="603">
        <f>(F21/F13)/12*1000</f>
        <v>8199.1869918699194</v>
      </c>
      <c r="G25" s="606"/>
      <c r="H25" s="604"/>
      <c r="I25" s="603">
        <f>(I21/I13)/12*1000</f>
        <v>7047.8971962616824</v>
      </c>
      <c r="J25" s="606"/>
      <c r="K25" s="604"/>
      <c r="L25" s="627">
        <f t="shared" si="0"/>
        <v>-1151.289795608237</v>
      </c>
      <c r="M25" s="627"/>
      <c r="N25" s="628">
        <f t="shared" si="1"/>
        <v>85.95848836293375</v>
      </c>
      <c r="O25" s="629"/>
    </row>
    <row r="26" spans="1:15" s="2" customFormat="1" ht="13.5" customHeight="1">
      <c r="A26" s="147"/>
      <c r="B26" s="147"/>
      <c r="C26" s="147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9"/>
      <c r="O26" s="149"/>
    </row>
    <row r="27" spans="1:15" ht="20.25">
      <c r="A27" s="663" t="s">
        <v>324</v>
      </c>
      <c r="B27" s="663"/>
      <c r="C27" s="663"/>
      <c r="D27" s="663"/>
      <c r="E27" s="663"/>
      <c r="F27" s="663"/>
      <c r="G27" s="663"/>
      <c r="H27" s="663"/>
      <c r="I27" s="663"/>
      <c r="J27" s="663"/>
      <c r="K27" s="663"/>
      <c r="L27" s="663"/>
      <c r="M27" s="663"/>
      <c r="N27" s="663"/>
      <c r="O27" s="663"/>
    </row>
    <row r="28" spans="1:15" ht="11.25" customHeight="1">
      <c r="A28" s="150"/>
      <c r="B28" s="150"/>
      <c r="C28" s="150"/>
      <c r="D28" s="150"/>
      <c r="E28" s="150"/>
      <c r="F28" s="150"/>
      <c r="G28" s="150"/>
      <c r="H28" s="150"/>
      <c r="I28" s="150"/>
      <c r="J28" s="139"/>
      <c r="K28" s="139"/>
      <c r="L28" s="139"/>
      <c r="M28" s="139"/>
      <c r="N28" s="139"/>
      <c r="O28" s="139"/>
    </row>
    <row r="29" spans="1:15" ht="22.5">
      <c r="A29" s="635" t="s">
        <v>343</v>
      </c>
      <c r="B29" s="635"/>
      <c r="C29" s="635"/>
      <c r="D29" s="635"/>
      <c r="E29" s="635"/>
      <c r="F29" s="635"/>
      <c r="G29" s="635"/>
      <c r="H29" s="635"/>
      <c r="I29" s="635"/>
      <c r="J29" s="635"/>
      <c r="K29" s="45"/>
      <c r="L29" s="45"/>
      <c r="M29" s="45"/>
      <c r="N29" s="45"/>
      <c r="O29" s="45"/>
    </row>
    <row r="30" spans="1:15">
      <c r="A30" s="65"/>
      <c r="B30" s="6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</row>
    <row r="31" spans="1:15" ht="44.25" customHeight="1">
      <c r="A31" s="607" t="s">
        <v>408</v>
      </c>
      <c r="B31" s="608"/>
      <c r="C31" s="609"/>
      <c r="D31" s="636" t="s">
        <v>587</v>
      </c>
      <c r="E31" s="636"/>
      <c r="F31" s="636"/>
      <c r="G31" s="636" t="s">
        <v>586</v>
      </c>
      <c r="H31" s="636"/>
      <c r="I31" s="636"/>
      <c r="J31" s="636" t="s">
        <v>161</v>
      </c>
      <c r="K31" s="636"/>
      <c r="L31" s="636"/>
      <c r="M31" s="616" t="s">
        <v>162</v>
      </c>
      <c r="N31" s="617"/>
      <c r="O31" s="618"/>
    </row>
    <row r="32" spans="1:15" ht="155.25" customHeight="1">
      <c r="A32" s="610"/>
      <c r="B32" s="611"/>
      <c r="C32" s="612"/>
      <c r="D32" s="37" t="s">
        <v>325</v>
      </c>
      <c r="E32" s="37" t="s">
        <v>177</v>
      </c>
      <c r="F32" s="37" t="s">
        <v>326</v>
      </c>
      <c r="G32" s="37" t="s">
        <v>325</v>
      </c>
      <c r="H32" s="37" t="s">
        <v>177</v>
      </c>
      <c r="I32" s="37" t="s">
        <v>326</v>
      </c>
      <c r="J32" s="37" t="s">
        <v>325</v>
      </c>
      <c r="K32" s="37" t="s">
        <v>177</v>
      </c>
      <c r="L32" s="37" t="s">
        <v>326</v>
      </c>
      <c r="M32" s="67" t="s">
        <v>143</v>
      </c>
      <c r="N32" s="67" t="s">
        <v>144</v>
      </c>
      <c r="O32" s="67" t="s">
        <v>195</v>
      </c>
    </row>
    <row r="33" spans="1:15" ht="33.75" customHeight="1">
      <c r="A33" s="616">
        <v>1</v>
      </c>
      <c r="B33" s="617"/>
      <c r="C33" s="618"/>
      <c r="D33" s="37">
        <v>2</v>
      </c>
      <c r="E33" s="37">
        <v>3</v>
      </c>
      <c r="F33" s="37">
        <v>4</v>
      </c>
      <c r="G33" s="37">
        <v>5</v>
      </c>
      <c r="H33" s="39">
        <v>6</v>
      </c>
      <c r="I33" s="39">
        <v>7</v>
      </c>
      <c r="J33" s="39">
        <v>8</v>
      </c>
      <c r="K33" s="39">
        <v>9</v>
      </c>
      <c r="L33" s="39">
        <v>10</v>
      </c>
      <c r="M33" s="39">
        <v>11</v>
      </c>
      <c r="N33" s="39">
        <v>12</v>
      </c>
      <c r="O33" s="39">
        <v>13</v>
      </c>
    </row>
    <row r="34" spans="1:15" ht="39" customHeight="1">
      <c r="A34" s="619" t="s">
        <v>543</v>
      </c>
      <c r="B34" s="620"/>
      <c r="C34" s="621"/>
      <c r="D34" s="315">
        <v>36070</v>
      </c>
      <c r="E34" s="315">
        <v>320640</v>
      </c>
      <c r="F34" s="315">
        <f>D34/E34*1000</f>
        <v>112.49376247504991</v>
      </c>
      <c r="G34" s="315">
        <v>38289</v>
      </c>
      <c r="H34" s="315">
        <v>369553</v>
      </c>
      <c r="I34" s="315">
        <f>G34/H34*1000</f>
        <v>103.60895460191095</v>
      </c>
      <c r="J34" s="152">
        <f t="shared" ref="J34:L36" si="2">G34-D34</f>
        <v>2219</v>
      </c>
      <c r="K34" s="152">
        <f t="shared" si="2"/>
        <v>48913</v>
      </c>
      <c r="L34" s="349">
        <f t="shared" si="2"/>
        <v>-8.8848078731389535</v>
      </c>
      <c r="M34" s="362">
        <f t="shared" ref="M34:O36" si="3">(G34/D34)*100</f>
        <v>106.15192680898254</v>
      </c>
      <c r="N34" s="152">
        <f t="shared" si="3"/>
        <v>115.25480289421156</v>
      </c>
      <c r="O34" s="349">
        <f t="shared" si="3"/>
        <v>92.10195509719081</v>
      </c>
    </row>
    <row r="35" spans="1:15" s="320" customFormat="1" ht="60.75" customHeight="1">
      <c r="A35" s="623" t="s">
        <v>692</v>
      </c>
      <c r="B35" s="624"/>
      <c r="C35" s="625"/>
      <c r="D35" s="315">
        <v>3500</v>
      </c>
      <c r="E35" s="315">
        <v>57000</v>
      </c>
      <c r="F35" s="315">
        <f t="shared" ref="F35:F36" si="4">D35/E35*1000</f>
        <v>61.403508771929822</v>
      </c>
      <c r="G35" s="319">
        <v>3316</v>
      </c>
      <c r="H35" s="315">
        <v>27044</v>
      </c>
      <c r="I35" s="315">
        <f t="shared" ref="I35:I36" si="5">G35/H35*1000</f>
        <v>122.61499778139328</v>
      </c>
      <c r="J35" s="340">
        <f t="shared" ref="J35" si="6">G35-D35</f>
        <v>-184</v>
      </c>
      <c r="K35" s="340">
        <f t="shared" ref="K35" si="7">H35-E35</f>
        <v>-29956</v>
      </c>
      <c r="L35" s="349">
        <f t="shared" ref="L35" si="8">I35-F35</f>
        <v>61.211489009463463</v>
      </c>
      <c r="M35" s="362">
        <f t="shared" ref="M35" si="9">(G35/D35)*100</f>
        <v>94.742857142857133</v>
      </c>
      <c r="N35" s="340">
        <f t="shared" ref="N35" si="10">(H35/E35)*100</f>
        <v>47.445614035087722</v>
      </c>
      <c r="O35" s="349">
        <f t="shared" ref="O35" si="11">(I35/F35)*100</f>
        <v>199.68728210112621</v>
      </c>
    </row>
    <row r="36" spans="1:15" s="104" customFormat="1" ht="49.5" customHeight="1">
      <c r="A36" s="619" t="s">
        <v>542</v>
      </c>
      <c r="B36" s="620"/>
      <c r="C36" s="621"/>
      <c r="D36" s="315">
        <v>840</v>
      </c>
      <c r="E36" s="315">
        <v>7000</v>
      </c>
      <c r="F36" s="315">
        <f t="shared" si="4"/>
        <v>120</v>
      </c>
      <c r="G36" s="152">
        <v>724</v>
      </c>
      <c r="H36" s="315">
        <v>6114</v>
      </c>
      <c r="I36" s="315">
        <f t="shared" si="5"/>
        <v>118.41674844618908</v>
      </c>
      <c r="J36" s="152">
        <f t="shared" si="2"/>
        <v>-116</v>
      </c>
      <c r="K36" s="152">
        <f t="shared" si="2"/>
        <v>-886</v>
      </c>
      <c r="L36" s="349">
        <f t="shared" si="2"/>
        <v>-1.5832515538109249</v>
      </c>
      <c r="M36" s="362">
        <f t="shared" si="3"/>
        <v>86.19047619047619</v>
      </c>
      <c r="N36" s="152">
        <f t="shared" si="3"/>
        <v>87.342857142857142</v>
      </c>
      <c r="O36" s="349">
        <f t="shared" si="3"/>
        <v>98.680623705157572</v>
      </c>
    </row>
    <row r="37" spans="1:15" ht="39.75" customHeight="1">
      <c r="A37" s="613" t="s">
        <v>50</v>
      </c>
      <c r="B37" s="614"/>
      <c r="C37" s="615"/>
      <c r="D37" s="318">
        <f>SUM(D34:D36)</f>
        <v>40410</v>
      </c>
      <c r="E37" s="318"/>
      <c r="F37" s="318"/>
      <c r="G37" s="153">
        <f>SUM(G34:G36)</f>
        <v>42329</v>
      </c>
      <c r="H37" s="153"/>
      <c r="I37" s="154"/>
      <c r="J37" s="408">
        <f>G37-D37</f>
        <v>1919</v>
      </c>
      <c r="K37" s="408"/>
      <c r="L37" s="154"/>
      <c r="M37" s="434">
        <f>(G37/D37)*100</f>
        <v>104.7488245483791</v>
      </c>
      <c r="N37" s="408"/>
      <c r="O37" s="154"/>
    </row>
    <row r="38" spans="1:15" ht="35.25" customHeight="1">
      <c r="A38" s="68"/>
      <c r="B38" s="69"/>
      <c r="C38" s="69"/>
      <c r="D38" s="69"/>
      <c r="E38" s="69"/>
      <c r="F38" s="70"/>
      <c r="G38" s="70"/>
      <c r="H38" s="70"/>
      <c r="I38" s="71"/>
      <c r="J38" s="71"/>
      <c r="K38" s="71"/>
      <c r="L38" s="71"/>
      <c r="M38" s="71"/>
      <c r="N38" s="71"/>
      <c r="O38" s="72"/>
    </row>
    <row r="39" spans="1:15" ht="22.5">
      <c r="A39" s="635" t="s">
        <v>344</v>
      </c>
      <c r="B39" s="635"/>
      <c r="C39" s="635"/>
      <c r="D39" s="635"/>
      <c r="E39" s="635"/>
      <c r="F39" s="635"/>
      <c r="G39" s="635"/>
      <c r="H39" s="635"/>
      <c r="I39" s="635"/>
      <c r="J39" s="635"/>
      <c r="K39" s="635"/>
      <c r="L39" s="635"/>
      <c r="M39" s="635"/>
      <c r="N39" s="635"/>
      <c r="O39" s="635"/>
    </row>
    <row r="40" spans="1:15">
      <c r="A40" s="65"/>
      <c r="B40" s="6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73" t="s">
        <v>383</v>
      </c>
    </row>
    <row r="41" spans="1:15" ht="65.25" customHeight="1">
      <c r="A41" s="121" t="s">
        <v>92</v>
      </c>
      <c r="B41" s="605" t="s">
        <v>63</v>
      </c>
      <c r="C41" s="605"/>
      <c r="D41" s="605" t="s">
        <v>58</v>
      </c>
      <c r="E41" s="605"/>
      <c r="F41" s="605" t="s">
        <v>59</v>
      </c>
      <c r="G41" s="605"/>
      <c r="H41" s="605" t="s">
        <v>74</v>
      </c>
      <c r="I41" s="605"/>
      <c r="J41" s="605"/>
      <c r="K41" s="648" t="s">
        <v>600</v>
      </c>
      <c r="L41" s="649"/>
      <c r="M41" s="643" t="s">
        <v>30</v>
      </c>
      <c r="N41" s="650"/>
      <c r="O41" s="644"/>
    </row>
    <row r="42" spans="1:15" ht="33" customHeight="1">
      <c r="A42" s="155">
        <v>1</v>
      </c>
      <c r="B42" s="622">
        <v>2</v>
      </c>
      <c r="C42" s="622"/>
      <c r="D42" s="622">
        <v>3</v>
      </c>
      <c r="E42" s="622"/>
      <c r="F42" s="622">
        <v>4</v>
      </c>
      <c r="G42" s="622"/>
      <c r="H42" s="622">
        <v>5</v>
      </c>
      <c r="I42" s="622"/>
      <c r="J42" s="622"/>
      <c r="K42" s="622">
        <v>6</v>
      </c>
      <c r="L42" s="622"/>
      <c r="M42" s="645">
        <v>7</v>
      </c>
      <c r="N42" s="651"/>
      <c r="O42" s="646"/>
    </row>
    <row r="43" spans="1:15" ht="72.75" customHeight="1">
      <c r="A43" s="101" t="s">
        <v>544</v>
      </c>
      <c r="B43" s="592" t="s">
        <v>545</v>
      </c>
      <c r="C43" s="592"/>
      <c r="D43" s="594" t="s">
        <v>546</v>
      </c>
      <c r="E43" s="594"/>
      <c r="F43" s="593" t="s">
        <v>547</v>
      </c>
      <c r="G43" s="593"/>
      <c r="H43" s="636" t="s">
        <v>548</v>
      </c>
      <c r="I43" s="636"/>
      <c r="J43" s="636"/>
      <c r="K43" s="595">
        <v>143</v>
      </c>
      <c r="L43" s="647"/>
      <c r="M43" s="597" t="s">
        <v>549</v>
      </c>
      <c r="N43" s="598"/>
      <c r="O43" s="599"/>
    </row>
    <row r="44" spans="1:15" s="104" customFormat="1" ht="114" customHeight="1">
      <c r="A44" s="101" t="s">
        <v>550</v>
      </c>
      <c r="B44" s="592" t="s">
        <v>672</v>
      </c>
      <c r="C44" s="592"/>
      <c r="D44" s="594" t="s">
        <v>551</v>
      </c>
      <c r="E44" s="594"/>
      <c r="F44" s="593" t="s">
        <v>552</v>
      </c>
      <c r="G44" s="593"/>
      <c r="H44" s="636" t="s">
        <v>553</v>
      </c>
      <c r="I44" s="636"/>
      <c r="J44" s="636"/>
      <c r="K44" s="595">
        <v>1357</v>
      </c>
      <c r="L44" s="596"/>
      <c r="M44" s="597" t="s">
        <v>554</v>
      </c>
      <c r="N44" s="598"/>
      <c r="O44" s="599"/>
    </row>
    <row r="45" spans="1:15" s="445" customFormat="1" ht="224.25" customHeight="1">
      <c r="A45" s="101" t="s">
        <v>550</v>
      </c>
      <c r="B45" s="592" t="s">
        <v>671</v>
      </c>
      <c r="C45" s="592"/>
      <c r="D45" s="594" t="s">
        <v>605</v>
      </c>
      <c r="E45" s="594"/>
      <c r="F45" s="593" t="s">
        <v>604</v>
      </c>
      <c r="G45" s="593"/>
      <c r="H45" s="572" t="s">
        <v>607</v>
      </c>
      <c r="I45" s="572"/>
      <c r="J45" s="572"/>
      <c r="K45" s="595">
        <v>2888</v>
      </c>
      <c r="L45" s="596"/>
      <c r="M45" s="597" t="s">
        <v>606</v>
      </c>
      <c r="N45" s="598"/>
      <c r="O45" s="599"/>
    </row>
    <row r="46" spans="1:15" ht="43.5" customHeight="1">
      <c r="A46" s="156" t="s">
        <v>50</v>
      </c>
      <c r="B46" s="653" t="s">
        <v>31</v>
      </c>
      <c r="C46" s="653"/>
      <c r="D46" s="653" t="s">
        <v>31</v>
      </c>
      <c r="E46" s="653"/>
      <c r="F46" s="653" t="s">
        <v>31</v>
      </c>
      <c r="G46" s="653"/>
      <c r="H46" s="642"/>
      <c r="I46" s="642"/>
      <c r="J46" s="642"/>
      <c r="K46" s="640">
        <f>SUM(K43:L45)</f>
        <v>4388</v>
      </c>
      <c r="L46" s="641"/>
      <c r="M46" s="652"/>
      <c r="N46" s="652"/>
      <c r="O46" s="652"/>
    </row>
    <row r="47" spans="1:15" s="409" customFormat="1" ht="43.5" customHeight="1">
      <c r="A47" s="158"/>
      <c r="B47" s="407"/>
      <c r="C47" s="407"/>
      <c r="D47" s="407"/>
      <c r="E47" s="407"/>
      <c r="F47" s="407"/>
      <c r="G47" s="407"/>
      <c r="H47" s="435"/>
      <c r="I47" s="435"/>
      <c r="J47" s="435"/>
      <c r="K47" s="436"/>
      <c r="L47" s="436"/>
      <c r="M47" s="437"/>
      <c r="N47" s="437"/>
      <c r="O47" s="437"/>
    </row>
    <row r="48" spans="1:15" s="409" customFormat="1" ht="43.5" customHeight="1">
      <c r="A48" s="158"/>
      <c r="B48" s="407"/>
      <c r="C48" s="407"/>
      <c r="D48" s="407"/>
      <c r="E48" s="407"/>
      <c r="F48" s="407"/>
      <c r="G48" s="407"/>
      <c r="H48" s="435"/>
      <c r="I48" s="435"/>
      <c r="J48" s="435"/>
      <c r="K48" s="436"/>
      <c r="L48" s="436"/>
      <c r="M48" s="437"/>
      <c r="N48" s="437"/>
      <c r="O48" s="437"/>
    </row>
    <row r="49" spans="1:15" s="409" customFormat="1" ht="43.5" customHeight="1">
      <c r="A49" s="158"/>
      <c r="B49" s="407"/>
      <c r="C49" s="407"/>
      <c r="D49" s="407"/>
      <c r="E49" s="407"/>
      <c r="F49" s="407"/>
      <c r="G49" s="407"/>
      <c r="H49" s="435"/>
      <c r="I49" s="435"/>
      <c r="J49" s="435"/>
      <c r="K49" s="436"/>
      <c r="L49" s="436"/>
      <c r="M49" s="437"/>
      <c r="N49" s="437"/>
      <c r="O49" s="437"/>
    </row>
    <row r="50" spans="1:15" s="409" customFormat="1" ht="43.5" customHeight="1">
      <c r="A50" s="158"/>
      <c r="B50" s="407"/>
      <c r="C50" s="407"/>
      <c r="D50" s="407"/>
      <c r="E50" s="407"/>
      <c r="F50" s="407"/>
      <c r="G50" s="407"/>
      <c r="H50" s="435"/>
      <c r="I50" s="435"/>
      <c r="J50" s="435"/>
      <c r="K50" s="436"/>
      <c r="L50" s="436"/>
      <c r="M50" s="437"/>
      <c r="N50" s="437"/>
      <c r="O50" s="437"/>
    </row>
    <row r="51" spans="1:15" s="409" customFormat="1" ht="43.5" customHeight="1">
      <c r="A51" s="158"/>
      <c r="B51" s="407"/>
      <c r="C51" s="407"/>
      <c r="D51" s="407"/>
      <c r="E51" s="407"/>
      <c r="F51" s="407"/>
      <c r="G51" s="407"/>
      <c r="H51" s="435"/>
      <c r="I51" s="435"/>
      <c r="J51" s="435"/>
      <c r="K51" s="436"/>
      <c r="L51" s="436"/>
      <c r="M51" s="437"/>
      <c r="N51" s="437"/>
      <c r="O51" s="437"/>
    </row>
    <row r="52" spans="1:15">
      <c r="A52" s="70"/>
      <c r="B52" s="41"/>
      <c r="C52" s="41"/>
      <c r="D52" s="41"/>
      <c r="E52" s="41"/>
      <c r="F52" s="41" t="s">
        <v>376</v>
      </c>
      <c r="G52" s="41"/>
      <c r="H52" s="41"/>
      <c r="I52" s="41"/>
      <c r="J52" s="41"/>
      <c r="K52" s="44"/>
      <c r="L52" s="44"/>
      <c r="M52" s="44"/>
      <c r="N52" s="44"/>
      <c r="O52" s="44"/>
    </row>
    <row r="53" spans="1:15" ht="22.5">
      <c r="A53" s="635" t="s">
        <v>352</v>
      </c>
      <c r="B53" s="635"/>
      <c r="C53" s="635"/>
      <c r="D53" s="635"/>
      <c r="E53" s="635"/>
      <c r="F53" s="635"/>
      <c r="G53" s="635"/>
      <c r="H53" s="635"/>
      <c r="I53" s="635"/>
      <c r="J53" s="635"/>
      <c r="K53" s="635"/>
      <c r="L53" s="635"/>
      <c r="M53" s="635"/>
      <c r="N53" s="635"/>
      <c r="O53" s="635"/>
    </row>
    <row r="54" spans="1:15" ht="20.25" customHeight="1">
      <c r="A54" s="71"/>
      <c r="B54" s="74"/>
      <c r="C54" s="71"/>
      <c r="D54" s="71"/>
      <c r="E54" s="71"/>
      <c r="F54" s="71"/>
      <c r="G54" s="71"/>
      <c r="H54" s="71"/>
      <c r="I54" s="72"/>
      <c r="J54" s="45"/>
      <c r="K54" s="45"/>
      <c r="L54" s="45"/>
      <c r="M54" s="45"/>
      <c r="N54" s="45"/>
      <c r="O54" s="73" t="s">
        <v>383</v>
      </c>
    </row>
    <row r="55" spans="1:15" ht="42.75" customHeight="1">
      <c r="A55" s="605" t="s">
        <v>57</v>
      </c>
      <c r="B55" s="605"/>
      <c r="C55" s="605"/>
      <c r="D55" s="534" t="s">
        <v>601</v>
      </c>
      <c r="E55" s="534"/>
      <c r="F55" s="605" t="s">
        <v>602</v>
      </c>
      <c r="G55" s="605"/>
      <c r="H55" s="605"/>
      <c r="I55" s="605"/>
      <c r="J55" s="605" t="s">
        <v>603</v>
      </c>
      <c r="K55" s="605"/>
      <c r="L55" s="605"/>
      <c r="M55" s="605"/>
      <c r="N55" s="605" t="s">
        <v>600</v>
      </c>
      <c r="O55" s="605"/>
    </row>
    <row r="56" spans="1:15" ht="42.75" customHeight="1">
      <c r="A56" s="605"/>
      <c r="B56" s="605"/>
      <c r="C56" s="605"/>
      <c r="D56" s="534"/>
      <c r="E56" s="534"/>
      <c r="F56" s="622" t="s">
        <v>145</v>
      </c>
      <c r="G56" s="622"/>
      <c r="H56" s="605" t="s">
        <v>146</v>
      </c>
      <c r="I56" s="605"/>
      <c r="J56" s="622" t="s">
        <v>145</v>
      </c>
      <c r="K56" s="622"/>
      <c r="L56" s="605" t="s">
        <v>146</v>
      </c>
      <c r="M56" s="605"/>
      <c r="N56" s="605"/>
      <c r="O56" s="605"/>
    </row>
    <row r="57" spans="1:15" ht="27" customHeight="1">
      <c r="A57" s="605">
        <v>1</v>
      </c>
      <c r="B57" s="605"/>
      <c r="C57" s="605"/>
      <c r="D57" s="643">
        <v>2</v>
      </c>
      <c r="E57" s="644"/>
      <c r="F57" s="643">
        <v>3</v>
      </c>
      <c r="G57" s="644"/>
      <c r="H57" s="645">
        <v>4</v>
      </c>
      <c r="I57" s="646"/>
      <c r="J57" s="645">
        <v>5</v>
      </c>
      <c r="K57" s="646"/>
      <c r="L57" s="645">
        <v>6</v>
      </c>
      <c r="M57" s="646"/>
      <c r="N57" s="645">
        <v>7</v>
      </c>
      <c r="O57" s="646"/>
    </row>
    <row r="58" spans="1:15" ht="30.75" customHeight="1">
      <c r="A58" s="600" t="s">
        <v>174</v>
      </c>
      <c r="B58" s="600"/>
      <c r="C58" s="600"/>
      <c r="D58" s="640">
        <f>SUM(D59:E61)</f>
        <v>1809</v>
      </c>
      <c r="E58" s="641"/>
      <c r="F58" s="640">
        <f>SUM(F59:G61)</f>
        <v>2988</v>
      </c>
      <c r="G58" s="641"/>
      <c r="H58" s="640">
        <f>SUM(H59:I61)</f>
        <v>2988</v>
      </c>
      <c r="I58" s="641"/>
      <c r="J58" s="640">
        <f>J60+J61</f>
        <v>551</v>
      </c>
      <c r="K58" s="641"/>
      <c r="L58" s="640">
        <f>L60+L61</f>
        <v>552</v>
      </c>
      <c r="M58" s="641"/>
      <c r="N58" s="637">
        <f>D58+H58-L58</f>
        <v>4245</v>
      </c>
      <c r="O58" s="639"/>
    </row>
    <row r="59" spans="1:15" ht="27.75" customHeight="1">
      <c r="A59" s="600" t="s">
        <v>79</v>
      </c>
      <c r="B59" s="600"/>
      <c r="C59" s="600"/>
      <c r="D59" s="601"/>
      <c r="E59" s="602"/>
      <c r="F59" s="603"/>
      <c r="G59" s="604"/>
      <c r="H59" s="603"/>
      <c r="I59" s="604"/>
      <c r="J59" s="601"/>
      <c r="K59" s="602"/>
      <c r="L59" s="601"/>
      <c r="M59" s="602"/>
      <c r="N59" s="603"/>
      <c r="O59" s="604"/>
    </row>
    <row r="60" spans="1:15" ht="65.25" customHeight="1">
      <c r="A60" s="600" t="s">
        <v>608</v>
      </c>
      <c r="B60" s="600"/>
      <c r="C60" s="600"/>
      <c r="D60" s="601">
        <v>1809</v>
      </c>
      <c r="E60" s="602"/>
      <c r="F60" s="603"/>
      <c r="G60" s="604"/>
      <c r="H60" s="603"/>
      <c r="I60" s="604"/>
      <c r="J60" s="601">
        <v>452</v>
      </c>
      <c r="K60" s="602"/>
      <c r="L60" s="601">
        <v>452</v>
      </c>
      <c r="M60" s="602"/>
      <c r="N60" s="601">
        <f>D60+H60-L60</f>
        <v>1357</v>
      </c>
      <c r="O60" s="602"/>
    </row>
    <row r="61" spans="1:15" s="445" customFormat="1" ht="65.25" customHeight="1">
      <c r="A61" s="600" t="s">
        <v>609</v>
      </c>
      <c r="B61" s="600"/>
      <c r="C61" s="600"/>
      <c r="D61" s="601">
        <v>0</v>
      </c>
      <c r="E61" s="596"/>
      <c r="F61" s="603">
        <v>2988</v>
      </c>
      <c r="G61" s="604"/>
      <c r="H61" s="603">
        <v>2988</v>
      </c>
      <c r="I61" s="604"/>
      <c r="J61" s="601">
        <v>99</v>
      </c>
      <c r="K61" s="602">
        <v>99</v>
      </c>
      <c r="L61" s="601">
        <v>100</v>
      </c>
      <c r="M61" s="602">
        <v>100</v>
      </c>
      <c r="N61" s="601">
        <v>2888</v>
      </c>
      <c r="O61" s="602"/>
    </row>
    <row r="62" spans="1:15" s="104" customFormat="1" ht="30" customHeight="1">
      <c r="A62" s="600" t="s">
        <v>175</v>
      </c>
      <c r="B62" s="600"/>
      <c r="C62" s="600"/>
      <c r="D62" s="640">
        <f>SUM(D64:E64)</f>
        <v>0</v>
      </c>
      <c r="E62" s="641"/>
      <c r="F62" s="640">
        <f>SUM(F64:G64)</f>
        <v>0</v>
      </c>
      <c r="G62" s="641"/>
      <c r="H62" s="640">
        <f>SUM(H64:I64)</f>
        <v>0</v>
      </c>
      <c r="I62" s="641"/>
      <c r="J62" s="640">
        <f>SUM(J64:K64)</f>
        <v>0</v>
      </c>
      <c r="K62" s="641"/>
      <c r="L62" s="601">
        <v>0</v>
      </c>
      <c r="M62" s="602"/>
      <c r="N62" s="640">
        <f>D62+H62-L62</f>
        <v>0</v>
      </c>
      <c r="O62" s="641"/>
    </row>
    <row r="63" spans="1:15" s="104" customFormat="1" ht="30" customHeight="1">
      <c r="A63" s="600" t="s">
        <v>409</v>
      </c>
      <c r="B63" s="600"/>
      <c r="C63" s="600"/>
      <c r="D63" s="601"/>
      <c r="E63" s="602"/>
      <c r="F63" s="603"/>
      <c r="G63" s="604"/>
      <c r="H63" s="603"/>
      <c r="I63" s="604"/>
      <c r="J63" s="601"/>
      <c r="K63" s="602"/>
      <c r="L63" s="601"/>
      <c r="M63" s="602"/>
      <c r="N63" s="601"/>
      <c r="O63" s="602"/>
    </row>
    <row r="64" spans="1:15" s="104" customFormat="1" ht="24.75" customHeight="1">
      <c r="A64" s="600"/>
      <c r="B64" s="600"/>
      <c r="C64" s="600"/>
      <c r="D64" s="601">
        <v>0</v>
      </c>
      <c r="E64" s="602"/>
      <c r="F64" s="603">
        <v>0</v>
      </c>
      <c r="G64" s="604"/>
      <c r="H64" s="603">
        <v>0</v>
      </c>
      <c r="I64" s="604"/>
      <c r="J64" s="603">
        <v>0</v>
      </c>
      <c r="K64" s="604"/>
      <c r="L64" s="603">
        <v>0</v>
      </c>
      <c r="M64" s="604"/>
      <c r="N64" s="601">
        <v>0</v>
      </c>
      <c r="O64" s="602"/>
    </row>
    <row r="65" spans="1:15" s="104" customFormat="1" ht="30" customHeight="1">
      <c r="A65" s="600" t="s">
        <v>176</v>
      </c>
      <c r="B65" s="600"/>
      <c r="C65" s="600"/>
      <c r="D65" s="640">
        <f>SUM(D66:E67)</f>
        <v>323</v>
      </c>
      <c r="E65" s="641"/>
      <c r="F65" s="603"/>
      <c r="G65" s="604"/>
      <c r="H65" s="603"/>
      <c r="I65" s="604"/>
      <c r="J65" s="640">
        <f>SUM(J66:K67)</f>
        <v>180</v>
      </c>
      <c r="K65" s="641"/>
      <c r="L65" s="603">
        <v>180</v>
      </c>
      <c r="M65" s="604"/>
      <c r="N65" s="601">
        <f>D65+H65-L65</f>
        <v>143</v>
      </c>
      <c r="O65" s="602"/>
    </row>
    <row r="66" spans="1:15" s="104" customFormat="1" ht="30" customHeight="1">
      <c r="A66" s="600" t="s">
        <v>79</v>
      </c>
      <c r="B66" s="600"/>
      <c r="C66" s="600"/>
      <c r="D66" s="601"/>
      <c r="E66" s="602"/>
      <c r="F66" s="603"/>
      <c r="G66" s="604"/>
      <c r="H66" s="603"/>
      <c r="I66" s="604"/>
      <c r="J66" s="603"/>
      <c r="K66" s="604"/>
      <c r="L66" s="603"/>
      <c r="M66" s="604"/>
      <c r="N66" s="601"/>
      <c r="O66" s="602"/>
    </row>
    <row r="67" spans="1:15" s="104" customFormat="1" ht="30" customHeight="1">
      <c r="A67" s="600" t="s">
        <v>545</v>
      </c>
      <c r="B67" s="600"/>
      <c r="C67" s="600"/>
      <c r="D67" s="601">
        <v>323</v>
      </c>
      <c r="E67" s="602"/>
      <c r="F67" s="603"/>
      <c r="G67" s="604"/>
      <c r="H67" s="603"/>
      <c r="I67" s="604"/>
      <c r="J67" s="603">
        <v>180</v>
      </c>
      <c r="K67" s="604"/>
      <c r="L67" s="603">
        <v>180</v>
      </c>
      <c r="M67" s="604"/>
      <c r="N67" s="601">
        <f>D67+H67-L67</f>
        <v>143</v>
      </c>
      <c r="O67" s="602"/>
    </row>
    <row r="68" spans="1:15" ht="51" customHeight="1">
      <c r="A68" s="558" t="s">
        <v>50</v>
      </c>
      <c r="B68" s="558"/>
      <c r="C68" s="558"/>
      <c r="D68" s="640">
        <f>SUM(D58,D62,D65)</f>
        <v>2132</v>
      </c>
      <c r="E68" s="641"/>
      <c r="F68" s="637">
        <f>SUM(F58,F62,F65)</f>
        <v>2988</v>
      </c>
      <c r="G68" s="639"/>
      <c r="H68" s="637">
        <f>SUM(H58,H62,H65)</f>
        <v>2988</v>
      </c>
      <c r="I68" s="639"/>
      <c r="J68" s="637">
        <f>SUM(J58,J62,J65)</f>
        <v>731</v>
      </c>
      <c r="K68" s="639"/>
      <c r="L68" s="637">
        <f>SUM(L58,L62,L65)</f>
        <v>732</v>
      </c>
      <c r="M68" s="639"/>
      <c r="N68" s="637">
        <f>D68+H68-L68</f>
        <v>4388</v>
      </c>
      <c r="O68" s="639"/>
    </row>
    <row r="69" spans="1:15">
      <c r="A69" s="45"/>
      <c r="B69" s="66"/>
      <c r="C69" s="75"/>
      <c r="D69" s="75"/>
      <c r="E69" s="75"/>
      <c r="F69" s="45"/>
      <c r="G69" s="45"/>
      <c r="H69" s="45"/>
      <c r="I69" s="45"/>
      <c r="J69" s="45"/>
      <c r="K69" s="45"/>
      <c r="L69" s="45"/>
      <c r="M69" s="45"/>
      <c r="N69" s="45"/>
      <c r="O69" s="45"/>
    </row>
    <row r="70" spans="1:15">
      <c r="A70" s="45"/>
      <c r="B70" s="66"/>
      <c r="C70" s="75"/>
      <c r="D70" s="75"/>
      <c r="E70" s="75"/>
      <c r="F70" s="45"/>
      <c r="G70" s="45"/>
      <c r="H70" s="45"/>
      <c r="I70" s="45"/>
      <c r="J70" s="45"/>
      <c r="K70" s="45"/>
      <c r="L70" s="45"/>
      <c r="M70" s="45"/>
      <c r="N70" s="45"/>
      <c r="O70" s="45"/>
    </row>
    <row r="71" spans="1:15">
      <c r="A71" s="97"/>
      <c r="B71" s="66"/>
      <c r="C71" s="75"/>
      <c r="D71" s="75"/>
      <c r="E71" s="75"/>
      <c r="F71" s="45"/>
      <c r="G71" s="45"/>
      <c r="H71" s="45"/>
      <c r="I71" s="45"/>
      <c r="J71" s="45"/>
      <c r="K71" s="45"/>
      <c r="L71" s="45"/>
      <c r="M71" s="45"/>
      <c r="N71" s="45"/>
      <c r="O71" s="45"/>
    </row>
    <row r="72" spans="1:15">
      <c r="A72" s="73"/>
      <c r="B72" s="66"/>
      <c r="C72" s="75"/>
      <c r="D72" s="75"/>
      <c r="E72" s="75"/>
      <c r="F72" s="73"/>
      <c r="G72" s="73"/>
      <c r="H72" s="45"/>
      <c r="I72" s="45"/>
      <c r="J72" s="45"/>
      <c r="K72" s="45"/>
      <c r="L72" s="554"/>
      <c r="M72" s="662"/>
      <c r="N72" s="662"/>
      <c r="O72" s="662"/>
    </row>
    <row r="73" spans="1:15">
      <c r="A73" s="45"/>
      <c r="B73" s="66"/>
      <c r="C73" s="75"/>
      <c r="D73" s="75"/>
      <c r="E73" s="75"/>
      <c r="F73" s="45"/>
      <c r="G73" s="45"/>
      <c r="H73" s="45"/>
      <c r="I73" s="45"/>
      <c r="J73" s="45"/>
      <c r="K73" s="45"/>
      <c r="L73" s="45"/>
      <c r="M73" s="45"/>
      <c r="N73" s="45"/>
      <c r="O73" s="45"/>
    </row>
    <row r="74" spans="1:15">
      <c r="A74" s="45"/>
      <c r="B74" s="66"/>
      <c r="C74" s="75"/>
      <c r="D74" s="75"/>
      <c r="E74" s="75"/>
      <c r="F74" s="45"/>
      <c r="G74" s="45"/>
      <c r="H74" s="45"/>
      <c r="I74" s="45"/>
      <c r="J74" s="45"/>
      <c r="K74" s="45"/>
      <c r="L74" s="45"/>
      <c r="M74" s="45"/>
      <c r="N74" s="45"/>
      <c r="O74" s="45"/>
    </row>
    <row r="75" spans="1:15">
      <c r="A75" s="45"/>
      <c r="B75" s="66"/>
      <c r="C75" s="75"/>
      <c r="D75" s="75"/>
      <c r="E75" s="75"/>
      <c r="F75" s="45"/>
      <c r="G75" s="45"/>
      <c r="H75" s="45"/>
      <c r="I75" s="45"/>
      <c r="J75" s="45"/>
      <c r="K75" s="45"/>
      <c r="L75" s="45"/>
      <c r="M75" s="45"/>
      <c r="N75" s="45"/>
      <c r="O75" s="45"/>
    </row>
    <row r="76" spans="1:15">
      <c r="A76" s="45"/>
      <c r="B76" s="66"/>
      <c r="C76" s="75"/>
      <c r="D76" s="75"/>
      <c r="E76" s="75"/>
      <c r="F76" s="45"/>
      <c r="G76" s="45"/>
      <c r="H76" s="45"/>
      <c r="I76" s="45"/>
      <c r="J76" s="45"/>
      <c r="K76" s="45"/>
      <c r="L76" s="45"/>
      <c r="M76" s="45"/>
      <c r="N76" s="45"/>
      <c r="O76" s="45"/>
    </row>
    <row r="77" spans="1:15">
      <c r="A77" s="45"/>
      <c r="B77" s="66"/>
      <c r="C77" s="75"/>
      <c r="D77" s="75"/>
      <c r="E77" s="75"/>
      <c r="F77" s="45"/>
      <c r="G77" s="45"/>
      <c r="H77" s="45"/>
      <c r="I77" s="45"/>
      <c r="J77" s="45"/>
      <c r="K77" s="45"/>
      <c r="L77" s="45"/>
      <c r="M77" s="45"/>
      <c r="N77" s="45"/>
      <c r="O77" s="45"/>
    </row>
    <row r="78" spans="1:15">
      <c r="A78" s="45"/>
      <c r="B78" s="66"/>
      <c r="C78" s="75"/>
      <c r="D78" s="75"/>
      <c r="E78" s="75"/>
      <c r="F78" s="45"/>
      <c r="G78" s="45"/>
      <c r="H78" s="45"/>
      <c r="I78" s="45"/>
      <c r="J78" s="45"/>
      <c r="K78" s="45"/>
      <c r="L78" s="45"/>
      <c r="M78" s="45"/>
      <c r="N78" s="45"/>
      <c r="O78" s="45"/>
    </row>
    <row r="79" spans="1:15">
      <c r="C79" s="12"/>
      <c r="D79" s="12"/>
      <c r="E79" s="12"/>
    </row>
    <row r="80" spans="1:15">
      <c r="C80" s="12"/>
      <c r="D80" s="12"/>
      <c r="E80" s="12"/>
    </row>
    <row r="81" spans="3:5">
      <c r="C81" s="12"/>
      <c r="D81" s="12"/>
      <c r="E81" s="12"/>
    </row>
    <row r="82" spans="3:5">
      <c r="C82" s="12"/>
      <c r="D82" s="12"/>
      <c r="E82" s="12"/>
    </row>
  </sheetData>
  <mergeCells count="258">
    <mergeCell ref="L72:O72"/>
    <mergeCell ref="C15:E15"/>
    <mergeCell ref="C16:E16"/>
    <mergeCell ref="C17:E17"/>
    <mergeCell ref="A24:B24"/>
    <mergeCell ref="N15:O15"/>
    <mergeCell ref="N16:O16"/>
    <mergeCell ref="A27:O27"/>
    <mergeCell ref="A9:B9"/>
    <mergeCell ref="A10:B10"/>
    <mergeCell ref="A11:B11"/>
    <mergeCell ref="A12:B12"/>
    <mergeCell ref="A13:B13"/>
    <mergeCell ref="C12:E12"/>
    <mergeCell ref="C13:E13"/>
    <mergeCell ref="C14:E14"/>
    <mergeCell ref="A25:B25"/>
    <mergeCell ref="A17:B17"/>
    <mergeCell ref="A18:B18"/>
    <mergeCell ref="A19:B19"/>
    <mergeCell ref="A20:B20"/>
    <mergeCell ref="A22:B22"/>
    <mergeCell ref="A23:B23"/>
    <mergeCell ref="A21:B21"/>
    <mergeCell ref="A14:B14"/>
    <mergeCell ref="A15:B15"/>
    <mergeCell ref="A16:B16"/>
    <mergeCell ref="F16:H16"/>
    <mergeCell ref="L14:M14"/>
    <mergeCell ref="L15:M15"/>
    <mergeCell ref="F14:H14"/>
    <mergeCell ref="L16:M16"/>
    <mergeCell ref="I16:K16"/>
    <mergeCell ref="F15:H15"/>
    <mergeCell ref="I15:K15"/>
    <mergeCell ref="F12:H12"/>
    <mergeCell ref="F13:H13"/>
    <mergeCell ref="I14:K14"/>
    <mergeCell ref="I10:K10"/>
    <mergeCell ref="C8:E8"/>
    <mergeCell ref="C9:E9"/>
    <mergeCell ref="C10:E10"/>
    <mergeCell ref="N13:O13"/>
    <mergeCell ref="L11:M11"/>
    <mergeCell ref="N14:O14"/>
    <mergeCell ref="L13:M13"/>
    <mergeCell ref="N11:O11"/>
    <mergeCell ref="I12:K12"/>
    <mergeCell ref="I13:K13"/>
    <mergeCell ref="L12:M12"/>
    <mergeCell ref="F9:H9"/>
    <mergeCell ref="F10:H10"/>
    <mergeCell ref="F11:H11"/>
    <mergeCell ref="L10:M10"/>
    <mergeCell ref="C11:E11"/>
    <mergeCell ref="A2:O2"/>
    <mergeCell ref="A3:O3"/>
    <mergeCell ref="I11:K11"/>
    <mergeCell ref="F43:G43"/>
    <mergeCell ref="D41:E41"/>
    <mergeCell ref="J31:L31"/>
    <mergeCell ref="M31:O31"/>
    <mergeCell ref="A39:O39"/>
    <mergeCell ref="F41:G41"/>
    <mergeCell ref="H41:J41"/>
    <mergeCell ref="A4:O4"/>
    <mergeCell ref="A5:O5"/>
    <mergeCell ref="A6:O6"/>
    <mergeCell ref="A7:O7"/>
    <mergeCell ref="L8:M8"/>
    <mergeCell ref="N8:O8"/>
    <mergeCell ref="F8:H8"/>
    <mergeCell ref="I8:K8"/>
    <mergeCell ref="N9:O9"/>
    <mergeCell ref="N10:O10"/>
    <mergeCell ref="L9:M9"/>
    <mergeCell ref="A8:B8"/>
    <mergeCell ref="N12:O12"/>
    <mergeCell ref="I9:K9"/>
    <mergeCell ref="M43:O43"/>
    <mergeCell ref="K43:L43"/>
    <mergeCell ref="K42:L42"/>
    <mergeCell ref="B43:C43"/>
    <mergeCell ref="H43:J43"/>
    <mergeCell ref="K41:L41"/>
    <mergeCell ref="M41:O41"/>
    <mergeCell ref="B41:C41"/>
    <mergeCell ref="H57:I57"/>
    <mergeCell ref="K46:L46"/>
    <mergeCell ref="J57:K57"/>
    <mergeCell ref="J55:M55"/>
    <mergeCell ref="J56:K56"/>
    <mergeCell ref="L56:M56"/>
    <mergeCell ref="M42:O42"/>
    <mergeCell ref="N55:O56"/>
    <mergeCell ref="M46:O46"/>
    <mergeCell ref="A53:O53"/>
    <mergeCell ref="B46:C46"/>
    <mergeCell ref="D46:E46"/>
    <mergeCell ref="F46:G46"/>
    <mergeCell ref="D55:E56"/>
    <mergeCell ref="A55:C56"/>
    <mergeCell ref="F55:I55"/>
    <mergeCell ref="F42:G42"/>
    <mergeCell ref="A68:C68"/>
    <mergeCell ref="D60:E60"/>
    <mergeCell ref="F60:G60"/>
    <mergeCell ref="A66:C66"/>
    <mergeCell ref="D64:E64"/>
    <mergeCell ref="F64:G64"/>
    <mergeCell ref="A65:C65"/>
    <mergeCell ref="A64:C64"/>
    <mergeCell ref="A67:C67"/>
    <mergeCell ref="A62:C62"/>
    <mergeCell ref="D65:E65"/>
    <mergeCell ref="F65:G65"/>
    <mergeCell ref="B44:C44"/>
    <mergeCell ref="A59:C59"/>
    <mergeCell ref="D66:E66"/>
    <mergeCell ref="F66:G66"/>
    <mergeCell ref="A60:C60"/>
    <mergeCell ref="D63:E63"/>
    <mergeCell ref="A63:C63"/>
    <mergeCell ref="F63:G63"/>
    <mergeCell ref="D62:E62"/>
    <mergeCell ref="F62:G62"/>
    <mergeCell ref="A58:C58"/>
    <mergeCell ref="N66:O66"/>
    <mergeCell ref="H44:J44"/>
    <mergeCell ref="L66:M66"/>
    <mergeCell ref="H66:I66"/>
    <mergeCell ref="L62:M62"/>
    <mergeCell ref="H63:I63"/>
    <mergeCell ref="N62:O62"/>
    <mergeCell ref="L59:M59"/>
    <mergeCell ref="N64:O64"/>
    <mergeCell ref="H65:I65"/>
    <mergeCell ref="J65:K65"/>
    <mergeCell ref="L65:M65"/>
    <mergeCell ref="N65:O65"/>
    <mergeCell ref="J64:K64"/>
    <mergeCell ref="L64:M64"/>
    <mergeCell ref="N63:O63"/>
    <mergeCell ref="N58:O58"/>
    <mergeCell ref="J58:K58"/>
    <mergeCell ref="H58:I58"/>
    <mergeCell ref="L57:M57"/>
    <mergeCell ref="N57:O57"/>
    <mergeCell ref="N60:O60"/>
    <mergeCell ref="H62:I62"/>
    <mergeCell ref="J62:K62"/>
    <mergeCell ref="D44:E44"/>
    <mergeCell ref="H46:J46"/>
    <mergeCell ref="F44:G44"/>
    <mergeCell ref="F58:G58"/>
    <mergeCell ref="H56:I56"/>
    <mergeCell ref="K44:L44"/>
    <mergeCell ref="M44:O44"/>
    <mergeCell ref="H60:I60"/>
    <mergeCell ref="H64:I64"/>
    <mergeCell ref="D57:E57"/>
    <mergeCell ref="F57:G57"/>
    <mergeCell ref="D58:E58"/>
    <mergeCell ref="D59:E59"/>
    <mergeCell ref="F59:G59"/>
    <mergeCell ref="H59:I59"/>
    <mergeCell ref="N59:O59"/>
    <mergeCell ref="J61:K61"/>
    <mergeCell ref="L61:M61"/>
    <mergeCell ref="L25:M25"/>
    <mergeCell ref="I24:K24"/>
    <mergeCell ref="I25:K25"/>
    <mergeCell ref="I23:K23"/>
    <mergeCell ref="F25:H25"/>
    <mergeCell ref="N68:O68"/>
    <mergeCell ref="D67:E67"/>
    <mergeCell ref="F67:G67"/>
    <mergeCell ref="H67:I67"/>
    <mergeCell ref="J67:K67"/>
    <mergeCell ref="L67:M67"/>
    <mergeCell ref="N67:O67"/>
    <mergeCell ref="D68:E68"/>
    <mergeCell ref="F68:G68"/>
    <mergeCell ref="H68:I68"/>
    <mergeCell ref="J68:K68"/>
    <mergeCell ref="L68:M68"/>
    <mergeCell ref="L58:M58"/>
    <mergeCell ref="J66:K66"/>
    <mergeCell ref="J59:K59"/>
    <mergeCell ref="L60:M60"/>
    <mergeCell ref="J60:K60"/>
    <mergeCell ref="L63:M63"/>
    <mergeCell ref="J63:K63"/>
    <mergeCell ref="H42:J42"/>
    <mergeCell ref="C19:E19"/>
    <mergeCell ref="C20:E20"/>
    <mergeCell ref="C21:E21"/>
    <mergeCell ref="C22:E22"/>
    <mergeCell ref="F56:G56"/>
    <mergeCell ref="N17:O17"/>
    <mergeCell ref="N18:O18"/>
    <mergeCell ref="N19:O19"/>
    <mergeCell ref="N20:O20"/>
    <mergeCell ref="L17:M17"/>
    <mergeCell ref="A29:J29"/>
    <mergeCell ref="D31:F31"/>
    <mergeCell ref="F20:H20"/>
    <mergeCell ref="I17:K17"/>
    <mergeCell ref="I18:K18"/>
    <mergeCell ref="I19:K19"/>
    <mergeCell ref="I20:K20"/>
    <mergeCell ref="F17:H17"/>
    <mergeCell ref="F18:H18"/>
    <mergeCell ref="F19:H19"/>
    <mergeCell ref="G31:I31"/>
    <mergeCell ref="C18:E18"/>
    <mergeCell ref="N25:O25"/>
    <mergeCell ref="L22:M22"/>
    <mergeCell ref="L23:M23"/>
    <mergeCell ref="L18:M18"/>
    <mergeCell ref="L19:M19"/>
    <mergeCell ref="L20:M20"/>
    <mergeCell ref="N21:O21"/>
    <mergeCell ref="N22:O22"/>
    <mergeCell ref="N23:O23"/>
    <mergeCell ref="F24:H24"/>
    <mergeCell ref="I21:K21"/>
    <mergeCell ref="I22:K22"/>
    <mergeCell ref="L21:M21"/>
    <mergeCell ref="L24:M24"/>
    <mergeCell ref="F21:H21"/>
    <mergeCell ref="F22:H22"/>
    <mergeCell ref="F23:H23"/>
    <mergeCell ref="N24:O24"/>
    <mergeCell ref="C23:E23"/>
    <mergeCell ref="C24:E24"/>
    <mergeCell ref="C25:E25"/>
    <mergeCell ref="A31:C32"/>
    <mergeCell ref="A37:C37"/>
    <mergeCell ref="A33:C33"/>
    <mergeCell ref="A34:C34"/>
    <mergeCell ref="A36:C36"/>
    <mergeCell ref="D43:E43"/>
    <mergeCell ref="D42:E42"/>
    <mergeCell ref="B42:C42"/>
    <mergeCell ref="A35:C35"/>
    <mergeCell ref="B45:C45"/>
    <mergeCell ref="F45:G45"/>
    <mergeCell ref="D45:E45"/>
    <mergeCell ref="H45:J45"/>
    <mergeCell ref="K45:L45"/>
    <mergeCell ref="M45:O45"/>
    <mergeCell ref="A61:C61"/>
    <mergeCell ref="D61:E61"/>
    <mergeCell ref="N61:O61"/>
    <mergeCell ref="H61:I61"/>
    <mergeCell ref="F61:G61"/>
    <mergeCell ref="A57:C57"/>
  </mergeCells>
  <phoneticPr fontId="3" type="noConversion"/>
  <pageMargins left="0.23622047244094491" right="0.15748031496062992" top="0.19685039370078741" bottom="0.19685039370078741" header="0.31496062992125984" footer="0.15748031496062992"/>
  <pageSetup paperSize="9" scale="52" orientation="landscape" horizontalDpi="1200" verticalDpi="1200" r:id="rId1"/>
  <headerFooter alignWithMargins="0"/>
  <ignoredErrors>
    <ignoredError sqref="D23:E25 N10:O25 M36:O36 G22:H25 J22:M25 M34:O34" evalError="1"/>
    <ignoredError sqref="G37 D37 D62:K63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3"/>
    <pageSetUpPr fitToPage="1"/>
  </sheetPr>
  <dimension ref="A1:AF105"/>
  <sheetViews>
    <sheetView view="pageBreakPreview" zoomScale="60" zoomScaleNormal="50" workbookViewId="0">
      <selection activeCell="P18" sqref="P18:Q18"/>
    </sheetView>
  </sheetViews>
  <sheetFormatPr defaultRowHeight="18.75"/>
  <cols>
    <col min="1" max="2" width="4.42578125" style="1" customWidth="1"/>
    <col min="3" max="3" width="28.7109375" style="1" customWidth="1"/>
    <col min="4" max="6" width="8.42578125" style="1" customWidth="1"/>
    <col min="7" max="9" width="11.28515625" style="1" customWidth="1"/>
    <col min="10" max="10" width="8.7109375" style="1" customWidth="1"/>
    <col min="11" max="11" width="10.140625" style="1" customWidth="1"/>
    <col min="12" max="12" width="9" style="1" customWidth="1"/>
    <col min="13" max="13" width="12.28515625" style="1" customWidth="1"/>
    <col min="14" max="14" width="12.5703125" style="1" customWidth="1"/>
    <col min="15" max="15" width="14.5703125" style="1" customWidth="1"/>
    <col min="16" max="16" width="14" style="1" customWidth="1"/>
    <col min="17" max="17" width="12.5703125" style="1" customWidth="1"/>
    <col min="18" max="18" width="12.28515625" style="1" customWidth="1"/>
    <col min="19" max="19" width="14.5703125" style="1" customWidth="1"/>
    <col min="20" max="20" width="14" style="1" customWidth="1"/>
    <col min="21" max="21" width="12.5703125" style="1" customWidth="1"/>
    <col min="22" max="22" width="12.28515625" style="1" customWidth="1"/>
    <col min="23" max="23" width="14.85546875" style="1" customWidth="1"/>
    <col min="24" max="24" width="14" style="1" customWidth="1"/>
    <col min="25" max="25" width="12.5703125" style="1" customWidth="1"/>
    <col min="26" max="26" width="12.28515625" style="1" customWidth="1"/>
    <col min="27" max="27" width="14.5703125" style="1" customWidth="1"/>
    <col min="28" max="28" width="13.7109375" style="1" customWidth="1"/>
    <col min="29" max="29" width="12.28515625" style="1" customWidth="1"/>
    <col min="30" max="31" width="14.5703125" style="1" customWidth="1"/>
    <col min="32" max="32" width="14" style="1" customWidth="1"/>
    <col min="33" max="16384" width="9.140625" style="1"/>
  </cols>
  <sheetData>
    <row r="1" spans="1:32" ht="18.75" customHeight="1"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580" t="s">
        <v>362</v>
      </c>
      <c r="AE1" s="580"/>
      <c r="AF1" s="580"/>
    </row>
    <row r="2" spans="1:32" ht="18.75" customHeight="1">
      <c r="C2" s="157" t="s">
        <v>353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</row>
    <row r="3" spans="1:3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32" t="s">
        <v>383</v>
      </c>
    </row>
    <row r="4" spans="1:32" s="45" customFormat="1" ht="45.75" customHeight="1">
      <c r="A4" s="718" t="s">
        <v>47</v>
      </c>
      <c r="B4" s="682" t="s">
        <v>123</v>
      </c>
      <c r="C4" s="683"/>
      <c r="D4" s="607" t="s">
        <v>124</v>
      </c>
      <c r="E4" s="608"/>
      <c r="F4" s="608"/>
      <c r="G4" s="607" t="s">
        <v>192</v>
      </c>
      <c r="H4" s="608"/>
      <c r="I4" s="608"/>
      <c r="J4" s="608"/>
      <c r="K4" s="608"/>
      <c r="L4" s="608"/>
      <c r="M4" s="608"/>
      <c r="N4" s="608"/>
      <c r="O4" s="608"/>
      <c r="P4" s="608"/>
      <c r="Q4" s="609"/>
      <c r="R4" s="645" t="s">
        <v>125</v>
      </c>
      <c r="S4" s="651"/>
      <c r="T4" s="651"/>
      <c r="U4" s="651"/>
      <c r="V4" s="651"/>
      <c r="W4" s="651"/>
      <c r="X4" s="651"/>
      <c r="Y4" s="651"/>
      <c r="Z4" s="646"/>
      <c r="AA4" s="605" t="s">
        <v>327</v>
      </c>
      <c r="AB4" s="622"/>
      <c r="AC4" s="622"/>
      <c r="AD4" s="605" t="s">
        <v>328</v>
      </c>
      <c r="AE4" s="622"/>
      <c r="AF4" s="622"/>
    </row>
    <row r="5" spans="1:32" s="45" customFormat="1" ht="77.25" customHeight="1">
      <c r="A5" s="720"/>
      <c r="B5" s="686"/>
      <c r="C5" s="687"/>
      <c r="D5" s="610"/>
      <c r="E5" s="611"/>
      <c r="F5" s="611"/>
      <c r="G5" s="610"/>
      <c r="H5" s="611"/>
      <c r="I5" s="611"/>
      <c r="J5" s="611"/>
      <c r="K5" s="611"/>
      <c r="L5" s="611"/>
      <c r="M5" s="611"/>
      <c r="N5" s="611"/>
      <c r="O5" s="611"/>
      <c r="P5" s="611"/>
      <c r="Q5" s="612"/>
      <c r="R5" s="643" t="s">
        <v>595</v>
      </c>
      <c r="S5" s="650"/>
      <c r="T5" s="644"/>
      <c r="U5" s="643" t="s">
        <v>596</v>
      </c>
      <c r="V5" s="650"/>
      <c r="W5" s="644"/>
      <c r="X5" s="643" t="s">
        <v>597</v>
      </c>
      <c r="Y5" s="650"/>
      <c r="Z5" s="644"/>
      <c r="AA5" s="622"/>
      <c r="AB5" s="622"/>
      <c r="AC5" s="622"/>
      <c r="AD5" s="622"/>
      <c r="AE5" s="622"/>
      <c r="AF5" s="622"/>
    </row>
    <row r="6" spans="1:32" s="45" customFormat="1" ht="28.5" customHeight="1">
      <c r="A6" s="160">
        <v>1</v>
      </c>
      <c r="B6" s="688">
        <v>2</v>
      </c>
      <c r="C6" s="689"/>
      <c r="D6" s="643">
        <v>3</v>
      </c>
      <c r="E6" s="650"/>
      <c r="F6" s="650"/>
      <c r="G6" s="643">
        <v>4</v>
      </c>
      <c r="H6" s="650"/>
      <c r="I6" s="650"/>
      <c r="J6" s="650"/>
      <c r="K6" s="650"/>
      <c r="L6" s="650"/>
      <c r="M6" s="650"/>
      <c r="N6" s="650"/>
      <c r="O6" s="650"/>
      <c r="P6" s="650"/>
      <c r="Q6" s="644"/>
      <c r="R6" s="643">
        <v>5</v>
      </c>
      <c r="S6" s="650"/>
      <c r="T6" s="644"/>
      <c r="U6" s="643">
        <v>6</v>
      </c>
      <c r="V6" s="650"/>
      <c r="W6" s="644"/>
      <c r="X6" s="645">
        <v>7</v>
      </c>
      <c r="Y6" s="651"/>
      <c r="Z6" s="646"/>
      <c r="AA6" s="645">
        <v>8</v>
      </c>
      <c r="AB6" s="651"/>
      <c r="AC6" s="646"/>
      <c r="AD6" s="645">
        <v>9</v>
      </c>
      <c r="AE6" s="651"/>
      <c r="AF6" s="646"/>
    </row>
    <row r="7" spans="1:32" s="45" customFormat="1" ht="34.5" customHeight="1">
      <c r="A7" s="160"/>
      <c r="B7" s="727"/>
      <c r="C7" s="728"/>
      <c r="D7" s="724"/>
      <c r="E7" s="725"/>
      <c r="F7" s="725"/>
      <c r="G7" s="724"/>
      <c r="H7" s="725"/>
      <c r="I7" s="725"/>
      <c r="J7" s="725"/>
      <c r="K7" s="725"/>
      <c r="L7" s="725"/>
      <c r="M7" s="725"/>
      <c r="N7" s="725"/>
      <c r="O7" s="725"/>
      <c r="P7" s="725"/>
      <c r="Q7" s="726"/>
      <c r="R7" s="664"/>
      <c r="S7" s="665"/>
      <c r="T7" s="666"/>
      <c r="U7" s="664"/>
      <c r="V7" s="665"/>
      <c r="W7" s="666"/>
      <c r="X7" s="664"/>
      <c r="Y7" s="665"/>
      <c r="Z7" s="666"/>
      <c r="AA7" s="664">
        <f>X7-U7</f>
        <v>0</v>
      </c>
      <c r="AB7" s="665"/>
      <c r="AC7" s="666"/>
      <c r="AD7" s="694" t="e">
        <f>(X7/U7)*100</f>
        <v>#DIV/0!</v>
      </c>
      <c r="AE7" s="695"/>
      <c r="AF7" s="696"/>
    </row>
    <row r="8" spans="1:32" s="45" customFormat="1" ht="37.5" customHeight="1">
      <c r="A8" s="669" t="s">
        <v>50</v>
      </c>
      <c r="B8" s="670"/>
      <c r="C8" s="670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  <c r="O8" s="670"/>
      <c r="P8" s="670"/>
      <c r="Q8" s="671"/>
      <c r="R8" s="679">
        <f>SUM(R7:R7)</f>
        <v>0</v>
      </c>
      <c r="S8" s="680"/>
      <c r="T8" s="681"/>
      <c r="U8" s="679">
        <f>SUM(U7:U7)</f>
        <v>0</v>
      </c>
      <c r="V8" s="680"/>
      <c r="W8" s="681"/>
      <c r="X8" s="679">
        <f>SUM(X7:X7)</f>
        <v>0</v>
      </c>
      <c r="Y8" s="680"/>
      <c r="Z8" s="681"/>
      <c r="AA8" s="679">
        <f>X8-U8</f>
        <v>0</v>
      </c>
      <c r="AB8" s="680"/>
      <c r="AC8" s="681"/>
      <c r="AD8" s="691" t="e">
        <f>(X8/U8)*100</f>
        <v>#DIV/0!</v>
      </c>
      <c r="AE8" s="692"/>
      <c r="AF8" s="693"/>
    </row>
    <row r="9" spans="1:32" s="45" customFormat="1" ht="11.25" customHeight="1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76"/>
      <c r="AF9" s="76"/>
    </row>
    <row r="10" spans="1:32" s="45" customFormat="1" ht="10.5" customHeight="1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8"/>
      <c r="O10" s="78"/>
      <c r="P10" s="78"/>
      <c r="Q10" s="78"/>
      <c r="R10" s="79"/>
      <c r="S10" s="79"/>
      <c r="T10" s="79"/>
      <c r="U10" s="79"/>
      <c r="V10" s="79"/>
      <c r="W10" s="79"/>
      <c r="X10" s="80"/>
      <c r="Y10" s="80"/>
      <c r="Z10" s="80"/>
      <c r="AA10" s="80"/>
      <c r="AB10" s="80"/>
      <c r="AC10" s="80"/>
      <c r="AD10" s="80"/>
      <c r="AE10" s="81"/>
      <c r="AF10" s="81"/>
    </row>
    <row r="11" spans="1:32" s="82" customFormat="1" ht="18.75" customHeight="1">
      <c r="C11" s="159" t="s">
        <v>354</v>
      </c>
    </row>
    <row r="12" spans="1:32" s="82" customFormat="1" ht="18.75" customHeight="1">
      <c r="AF12" s="68" t="s">
        <v>383</v>
      </c>
    </row>
    <row r="13" spans="1:32" s="45" customFormat="1" ht="45.75" customHeight="1">
      <c r="A13" s="729" t="s">
        <v>47</v>
      </c>
      <c r="B13" s="682" t="s">
        <v>126</v>
      </c>
      <c r="C13" s="683"/>
      <c r="D13" s="605" t="s">
        <v>123</v>
      </c>
      <c r="E13" s="605"/>
      <c r="F13" s="605"/>
      <c r="G13" s="605"/>
      <c r="H13" s="607" t="s">
        <v>192</v>
      </c>
      <c r="I13" s="608"/>
      <c r="J13" s="608"/>
      <c r="K13" s="608"/>
      <c r="L13" s="608"/>
      <c r="M13" s="608"/>
      <c r="N13" s="608"/>
      <c r="O13" s="609"/>
      <c r="P13" s="607" t="s">
        <v>289</v>
      </c>
      <c r="Q13" s="609"/>
      <c r="R13" s="645" t="s">
        <v>125</v>
      </c>
      <c r="S13" s="651"/>
      <c r="T13" s="651"/>
      <c r="U13" s="651"/>
      <c r="V13" s="651"/>
      <c r="W13" s="651"/>
      <c r="X13" s="651"/>
      <c r="Y13" s="651"/>
      <c r="Z13" s="646"/>
      <c r="AA13" s="605" t="s">
        <v>327</v>
      </c>
      <c r="AB13" s="622"/>
      <c r="AC13" s="622"/>
      <c r="AD13" s="605" t="s">
        <v>328</v>
      </c>
      <c r="AE13" s="622"/>
      <c r="AF13" s="622"/>
    </row>
    <row r="14" spans="1:32" s="45" customFormat="1" ht="24.95" customHeight="1">
      <c r="A14" s="729"/>
      <c r="B14" s="684"/>
      <c r="C14" s="685"/>
      <c r="D14" s="605"/>
      <c r="E14" s="605"/>
      <c r="F14" s="605"/>
      <c r="G14" s="605"/>
      <c r="H14" s="730"/>
      <c r="I14" s="731"/>
      <c r="J14" s="731"/>
      <c r="K14" s="731"/>
      <c r="L14" s="731"/>
      <c r="M14" s="731"/>
      <c r="N14" s="731"/>
      <c r="O14" s="732"/>
      <c r="P14" s="730"/>
      <c r="Q14" s="732"/>
      <c r="R14" s="607" t="s">
        <v>598</v>
      </c>
      <c r="S14" s="608"/>
      <c r="T14" s="609"/>
      <c r="U14" s="607" t="s">
        <v>596</v>
      </c>
      <c r="V14" s="608"/>
      <c r="W14" s="609"/>
      <c r="X14" s="607" t="s">
        <v>597</v>
      </c>
      <c r="Y14" s="697"/>
      <c r="Z14" s="698"/>
      <c r="AA14" s="622"/>
      <c r="AB14" s="622"/>
      <c r="AC14" s="622"/>
      <c r="AD14" s="622"/>
      <c r="AE14" s="622"/>
      <c r="AF14" s="622"/>
    </row>
    <row r="15" spans="1:32" s="45" customFormat="1" ht="48" customHeight="1">
      <c r="A15" s="729"/>
      <c r="B15" s="686"/>
      <c r="C15" s="687"/>
      <c r="D15" s="605"/>
      <c r="E15" s="605"/>
      <c r="F15" s="605"/>
      <c r="G15" s="605"/>
      <c r="H15" s="610"/>
      <c r="I15" s="611"/>
      <c r="J15" s="611"/>
      <c r="K15" s="611"/>
      <c r="L15" s="611"/>
      <c r="M15" s="611"/>
      <c r="N15" s="611"/>
      <c r="O15" s="612"/>
      <c r="P15" s="610"/>
      <c r="Q15" s="612"/>
      <c r="R15" s="610"/>
      <c r="S15" s="611"/>
      <c r="T15" s="612"/>
      <c r="U15" s="610"/>
      <c r="V15" s="611"/>
      <c r="W15" s="612"/>
      <c r="X15" s="699"/>
      <c r="Y15" s="700"/>
      <c r="Z15" s="701"/>
      <c r="AA15" s="622"/>
      <c r="AB15" s="622"/>
      <c r="AC15" s="622"/>
      <c r="AD15" s="622"/>
      <c r="AE15" s="622"/>
      <c r="AF15" s="622"/>
    </row>
    <row r="16" spans="1:32" s="45" customFormat="1" ht="28.5" customHeight="1">
      <c r="A16" s="161">
        <v>1</v>
      </c>
      <c r="B16" s="688">
        <v>2</v>
      </c>
      <c r="C16" s="689"/>
      <c r="D16" s="605">
        <v>3</v>
      </c>
      <c r="E16" s="605"/>
      <c r="F16" s="605"/>
      <c r="G16" s="605"/>
      <c r="H16" s="643">
        <v>4</v>
      </c>
      <c r="I16" s="650"/>
      <c r="J16" s="650"/>
      <c r="K16" s="650"/>
      <c r="L16" s="650"/>
      <c r="M16" s="650"/>
      <c r="N16" s="650"/>
      <c r="O16" s="644"/>
      <c r="P16" s="643">
        <v>5</v>
      </c>
      <c r="Q16" s="644"/>
      <c r="R16" s="643">
        <v>6</v>
      </c>
      <c r="S16" s="650"/>
      <c r="T16" s="644"/>
      <c r="U16" s="643">
        <v>7</v>
      </c>
      <c r="V16" s="650"/>
      <c r="W16" s="644"/>
      <c r="X16" s="643">
        <v>8</v>
      </c>
      <c r="Y16" s="650"/>
      <c r="Z16" s="644"/>
      <c r="AA16" s="643">
        <v>9</v>
      </c>
      <c r="AB16" s="650"/>
      <c r="AC16" s="644"/>
      <c r="AD16" s="643">
        <v>10</v>
      </c>
      <c r="AE16" s="650"/>
      <c r="AF16" s="644"/>
    </row>
    <row r="17" spans="1:32" s="45" customFormat="1" ht="30.75" customHeight="1">
      <c r="A17" s="162">
        <v>1</v>
      </c>
      <c r="B17" s="667">
        <v>42923</v>
      </c>
      <c r="C17" s="668"/>
      <c r="D17" s="600" t="s">
        <v>555</v>
      </c>
      <c r="E17" s="600"/>
      <c r="F17" s="600"/>
      <c r="G17" s="600"/>
      <c r="H17" s="733" t="s">
        <v>557</v>
      </c>
      <c r="I17" s="734"/>
      <c r="J17" s="734"/>
      <c r="K17" s="734"/>
      <c r="L17" s="734"/>
      <c r="M17" s="734"/>
      <c r="N17" s="734"/>
      <c r="O17" s="735"/>
      <c r="P17" s="738" t="s">
        <v>558</v>
      </c>
      <c r="Q17" s="739"/>
      <c r="R17" s="601">
        <v>6</v>
      </c>
      <c r="S17" s="690"/>
      <c r="T17" s="602"/>
      <c r="U17" s="601">
        <v>6</v>
      </c>
      <c r="V17" s="690"/>
      <c r="W17" s="602"/>
      <c r="X17" s="603">
        <v>0</v>
      </c>
      <c r="Y17" s="606"/>
      <c r="Z17" s="604"/>
      <c r="AA17" s="603">
        <f>X17-U17</f>
        <v>-6</v>
      </c>
      <c r="AB17" s="606"/>
      <c r="AC17" s="604"/>
      <c r="AD17" s="743">
        <f>(X17/U17)*100</f>
        <v>0</v>
      </c>
      <c r="AE17" s="744"/>
      <c r="AF17" s="745"/>
    </row>
    <row r="18" spans="1:32" s="45" customFormat="1" ht="30.75" customHeight="1">
      <c r="A18" s="162">
        <v>2</v>
      </c>
      <c r="B18" s="667">
        <v>43524</v>
      </c>
      <c r="C18" s="668"/>
      <c r="D18" s="600" t="s">
        <v>556</v>
      </c>
      <c r="E18" s="600"/>
      <c r="F18" s="600"/>
      <c r="G18" s="600"/>
      <c r="H18" s="733" t="s">
        <v>557</v>
      </c>
      <c r="I18" s="734"/>
      <c r="J18" s="734"/>
      <c r="K18" s="734"/>
      <c r="L18" s="734"/>
      <c r="M18" s="734"/>
      <c r="N18" s="734"/>
      <c r="O18" s="735"/>
      <c r="P18" s="738" t="s">
        <v>559</v>
      </c>
      <c r="Q18" s="739"/>
      <c r="R18" s="601">
        <v>50</v>
      </c>
      <c r="S18" s="690"/>
      <c r="T18" s="602"/>
      <c r="U18" s="601">
        <v>50</v>
      </c>
      <c r="V18" s="690"/>
      <c r="W18" s="602"/>
      <c r="X18" s="603">
        <v>60</v>
      </c>
      <c r="Y18" s="606"/>
      <c r="Z18" s="604"/>
      <c r="AA18" s="603">
        <f>X18-U18</f>
        <v>10</v>
      </c>
      <c r="AB18" s="606"/>
      <c r="AC18" s="604"/>
      <c r="AD18" s="743">
        <f>(X18/U18)*100</f>
        <v>120</v>
      </c>
      <c r="AE18" s="744"/>
      <c r="AF18" s="745"/>
    </row>
    <row r="19" spans="1:32" s="45" customFormat="1" ht="38.25" customHeight="1">
      <c r="A19" s="669" t="s">
        <v>50</v>
      </c>
      <c r="B19" s="670"/>
      <c r="C19" s="670"/>
      <c r="D19" s="670"/>
      <c r="E19" s="670"/>
      <c r="F19" s="670"/>
      <c r="G19" s="670"/>
      <c r="H19" s="670"/>
      <c r="I19" s="670"/>
      <c r="J19" s="670"/>
      <c r="K19" s="670"/>
      <c r="L19" s="670"/>
      <c r="M19" s="670"/>
      <c r="N19" s="670"/>
      <c r="O19" s="670"/>
      <c r="P19" s="670"/>
      <c r="Q19" s="671"/>
      <c r="R19" s="640">
        <f>SUM(R17:R18)</f>
        <v>56</v>
      </c>
      <c r="S19" s="661"/>
      <c r="T19" s="641"/>
      <c r="U19" s="640">
        <f>SUM(U17:U18)</f>
        <v>56</v>
      </c>
      <c r="V19" s="661"/>
      <c r="W19" s="641"/>
      <c r="X19" s="637">
        <f>SUM(X17:X18)</f>
        <v>60</v>
      </c>
      <c r="Y19" s="638"/>
      <c r="Z19" s="639"/>
      <c r="AA19" s="637">
        <f>X19-U19</f>
        <v>4</v>
      </c>
      <c r="AB19" s="638"/>
      <c r="AC19" s="639"/>
      <c r="AD19" s="746">
        <f>(X19/U19)*100</f>
        <v>107.14285714285714</v>
      </c>
      <c r="AE19" s="747"/>
      <c r="AF19" s="748"/>
    </row>
    <row r="20" spans="1:32" s="45" customFormat="1" ht="20.25">
      <c r="A20" s="141"/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39"/>
      <c r="R20" s="163"/>
      <c r="S20" s="163"/>
      <c r="T20" s="163"/>
      <c r="U20" s="163"/>
      <c r="V20" s="163"/>
      <c r="W20" s="139"/>
      <c r="X20" s="139"/>
      <c r="Y20" s="139"/>
      <c r="Z20" s="139"/>
      <c r="AA20" s="139"/>
      <c r="AB20" s="139"/>
      <c r="AC20" s="139"/>
      <c r="AD20" s="139"/>
      <c r="AE20" s="139"/>
      <c r="AF20" s="163"/>
    </row>
    <row r="21" spans="1:32" s="45" customFormat="1" ht="16.5" customHeight="1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39"/>
      <c r="R21" s="163"/>
      <c r="S21" s="163"/>
      <c r="T21" s="163"/>
      <c r="U21" s="163"/>
      <c r="V21" s="163"/>
      <c r="W21" s="139"/>
      <c r="X21" s="139"/>
      <c r="Y21" s="139"/>
      <c r="Z21" s="139"/>
      <c r="AA21" s="139"/>
      <c r="AB21" s="139"/>
      <c r="AC21" s="139"/>
      <c r="AD21" s="139"/>
      <c r="AE21" s="139"/>
      <c r="AF21" s="163"/>
    </row>
    <row r="22" spans="1:32" s="82" customFormat="1" ht="18.75" customHeight="1">
      <c r="A22" s="158"/>
      <c r="B22" s="158"/>
      <c r="C22" s="158" t="s">
        <v>599</v>
      </c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</row>
    <row r="23" spans="1:32" s="45" customFormat="1" ht="20.25">
      <c r="A23" s="164"/>
      <c r="B23" s="164"/>
      <c r="C23" s="164"/>
      <c r="D23" s="164"/>
      <c r="E23" s="164"/>
      <c r="F23" s="164"/>
      <c r="G23" s="164"/>
      <c r="H23" s="164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4"/>
      <c r="X23" s="139"/>
      <c r="Y23" s="139"/>
      <c r="Z23" s="707"/>
      <c r="AA23" s="707"/>
      <c r="AB23" s="707"/>
      <c r="AC23" s="139"/>
      <c r="AD23" s="707" t="s">
        <v>329</v>
      </c>
      <c r="AE23" s="707"/>
      <c r="AF23" s="707"/>
    </row>
    <row r="24" spans="1:32" s="45" customFormat="1" ht="38.25" customHeight="1">
      <c r="A24" s="718" t="s">
        <v>47</v>
      </c>
      <c r="B24" s="682" t="s">
        <v>147</v>
      </c>
      <c r="C24" s="704"/>
      <c r="D24" s="704"/>
      <c r="E24" s="704"/>
      <c r="F24" s="704"/>
      <c r="G24" s="704"/>
      <c r="H24" s="704"/>
      <c r="I24" s="704"/>
      <c r="J24" s="704"/>
      <c r="K24" s="704"/>
      <c r="L24" s="683"/>
      <c r="M24" s="708" t="s">
        <v>49</v>
      </c>
      <c r="N24" s="709"/>
      <c r="O24" s="709"/>
      <c r="P24" s="710"/>
      <c r="Q24" s="708" t="s">
        <v>72</v>
      </c>
      <c r="R24" s="709"/>
      <c r="S24" s="709"/>
      <c r="T24" s="710"/>
      <c r="U24" s="708" t="s">
        <v>173</v>
      </c>
      <c r="V24" s="709"/>
      <c r="W24" s="709"/>
      <c r="X24" s="710"/>
      <c r="Y24" s="708" t="s">
        <v>93</v>
      </c>
      <c r="Z24" s="709"/>
      <c r="AA24" s="709"/>
      <c r="AB24" s="710"/>
      <c r="AC24" s="708" t="s">
        <v>50</v>
      </c>
      <c r="AD24" s="709"/>
      <c r="AE24" s="709"/>
      <c r="AF24" s="710"/>
    </row>
    <row r="25" spans="1:32" s="45" customFormat="1" ht="34.5" customHeight="1">
      <c r="A25" s="719"/>
      <c r="B25" s="684"/>
      <c r="C25" s="705"/>
      <c r="D25" s="705"/>
      <c r="E25" s="705"/>
      <c r="F25" s="705"/>
      <c r="G25" s="705"/>
      <c r="H25" s="705"/>
      <c r="I25" s="705"/>
      <c r="J25" s="705"/>
      <c r="K25" s="705"/>
      <c r="L25" s="685"/>
      <c r="M25" s="702" t="s">
        <v>145</v>
      </c>
      <c r="N25" s="702" t="s">
        <v>146</v>
      </c>
      <c r="O25" s="702" t="s">
        <v>156</v>
      </c>
      <c r="P25" s="702" t="s">
        <v>157</v>
      </c>
      <c r="Q25" s="702" t="s">
        <v>145</v>
      </c>
      <c r="R25" s="702" t="s">
        <v>146</v>
      </c>
      <c r="S25" s="702" t="s">
        <v>156</v>
      </c>
      <c r="T25" s="702" t="s">
        <v>157</v>
      </c>
      <c r="U25" s="702" t="s">
        <v>145</v>
      </c>
      <c r="V25" s="702" t="s">
        <v>146</v>
      </c>
      <c r="W25" s="702" t="s">
        <v>156</v>
      </c>
      <c r="X25" s="702" t="s">
        <v>157</v>
      </c>
      <c r="Y25" s="702" t="s">
        <v>145</v>
      </c>
      <c r="Z25" s="702" t="s">
        <v>146</v>
      </c>
      <c r="AA25" s="702" t="s">
        <v>156</v>
      </c>
      <c r="AB25" s="702" t="s">
        <v>157</v>
      </c>
      <c r="AC25" s="702" t="s">
        <v>145</v>
      </c>
      <c r="AD25" s="702" t="s">
        <v>146</v>
      </c>
      <c r="AE25" s="702" t="s">
        <v>156</v>
      </c>
      <c r="AF25" s="702" t="s">
        <v>157</v>
      </c>
    </row>
    <row r="26" spans="1:32" s="45" customFormat="1" ht="24.95" customHeight="1">
      <c r="A26" s="720"/>
      <c r="B26" s="686"/>
      <c r="C26" s="706"/>
      <c r="D26" s="706"/>
      <c r="E26" s="706"/>
      <c r="F26" s="706"/>
      <c r="G26" s="706"/>
      <c r="H26" s="706"/>
      <c r="I26" s="706"/>
      <c r="J26" s="706"/>
      <c r="K26" s="706"/>
      <c r="L26" s="687"/>
      <c r="M26" s="703"/>
      <c r="N26" s="703"/>
      <c r="O26" s="703"/>
      <c r="P26" s="703"/>
      <c r="Q26" s="703"/>
      <c r="R26" s="703"/>
      <c r="S26" s="703"/>
      <c r="T26" s="703"/>
      <c r="U26" s="703"/>
      <c r="V26" s="703"/>
      <c r="W26" s="703"/>
      <c r="X26" s="703"/>
      <c r="Y26" s="703"/>
      <c r="Z26" s="703"/>
      <c r="AA26" s="703"/>
      <c r="AB26" s="703"/>
      <c r="AC26" s="703"/>
      <c r="AD26" s="703"/>
      <c r="AE26" s="703"/>
      <c r="AF26" s="703"/>
    </row>
    <row r="27" spans="1:32" s="45" customFormat="1" ht="33.75" customHeight="1">
      <c r="A27" s="162">
        <v>1</v>
      </c>
      <c r="B27" s="737">
        <v>2</v>
      </c>
      <c r="C27" s="737"/>
      <c r="D27" s="737"/>
      <c r="E27" s="737"/>
      <c r="F27" s="737"/>
      <c r="G27" s="737"/>
      <c r="H27" s="737"/>
      <c r="I27" s="737"/>
      <c r="J27" s="737"/>
      <c r="K27" s="737"/>
      <c r="L27" s="737"/>
      <c r="M27" s="166">
        <v>3</v>
      </c>
      <c r="N27" s="166">
        <v>4</v>
      </c>
      <c r="O27" s="166">
        <v>5</v>
      </c>
      <c r="P27" s="166">
        <v>6</v>
      </c>
      <c r="Q27" s="166">
        <v>7</v>
      </c>
      <c r="R27" s="166">
        <v>8</v>
      </c>
      <c r="S27" s="166">
        <v>9</v>
      </c>
      <c r="T27" s="166">
        <v>10</v>
      </c>
      <c r="U27" s="166">
        <v>11</v>
      </c>
      <c r="V27" s="166">
        <v>12</v>
      </c>
      <c r="W27" s="166">
        <v>13</v>
      </c>
      <c r="X27" s="166">
        <v>14</v>
      </c>
      <c r="Y27" s="166">
        <v>15</v>
      </c>
      <c r="Z27" s="166">
        <v>16</v>
      </c>
      <c r="AA27" s="166">
        <v>17</v>
      </c>
      <c r="AB27" s="166">
        <v>18</v>
      </c>
      <c r="AC27" s="166">
        <v>19</v>
      </c>
      <c r="AD27" s="166">
        <v>20</v>
      </c>
      <c r="AE27" s="166">
        <v>21</v>
      </c>
      <c r="AF27" s="166">
        <v>22</v>
      </c>
    </row>
    <row r="28" spans="1:32" s="45" customFormat="1" ht="33.75" customHeight="1">
      <c r="A28" s="337">
        <v>1</v>
      </c>
      <c r="B28" s="711" t="s">
        <v>2</v>
      </c>
      <c r="C28" s="712"/>
      <c r="D28" s="712"/>
      <c r="E28" s="712"/>
      <c r="F28" s="712"/>
      <c r="G28" s="712"/>
      <c r="H28" s="712"/>
      <c r="I28" s="712"/>
      <c r="J28" s="712"/>
      <c r="K28" s="712"/>
      <c r="L28" s="713"/>
      <c r="M28" s="476">
        <f>SUM(M29:M44)</f>
        <v>2878</v>
      </c>
      <c r="N28" s="476">
        <f>SUM(N29:N44)</f>
        <v>2878</v>
      </c>
      <c r="O28" s="469">
        <f t="shared" ref="O28" si="0">N28-M28</f>
        <v>0</v>
      </c>
      <c r="P28" s="470">
        <f t="shared" ref="P28" si="1">N28/M28*100</f>
        <v>100</v>
      </c>
      <c r="Q28" s="478"/>
      <c r="R28" s="478"/>
      <c r="S28" s="478"/>
      <c r="T28" s="478"/>
      <c r="U28" s="476">
        <f>SUM(U29:U44)</f>
        <v>1015</v>
      </c>
      <c r="V28" s="476">
        <f>SUM(V29:V44)</f>
        <v>573</v>
      </c>
      <c r="W28" s="469">
        <f t="shared" ref="W28" si="2">V28-U28</f>
        <v>-442</v>
      </c>
      <c r="X28" s="470">
        <f t="shared" ref="X28" si="3">V28/U28*100</f>
        <v>56.453201970443345</v>
      </c>
      <c r="Y28" s="478"/>
      <c r="Z28" s="478"/>
      <c r="AA28" s="478"/>
      <c r="AB28" s="478"/>
      <c r="AC28" s="476">
        <f>M28+Q28+U28+Y28</f>
        <v>3893</v>
      </c>
      <c r="AD28" s="476">
        <f>N28+R28+V28+Z28</f>
        <v>3451</v>
      </c>
      <c r="AE28" s="309">
        <f t="shared" ref="AE28" si="4">AD28-AC28</f>
        <v>-442</v>
      </c>
      <c r="AF28" s="309">
        <f t="shared" ref="AF28" si="5">AD28/AC28*100</f>
        <v>88.646288209606979</v>
      </c>
    </row>
    <row r="29" spans="1:32" s="45" customFormat="1" ht="27.75" customHeight="1">
      <c r="A29" s="334">
        <v>1</v>
      </c>
      <c r="B29" s="672" t="s">
        <v>621</v>
      </c>
      <c r="C29" s="673"/>
      <c r="D29" s="673"/>
      <c r="E29" s="673"/>
      <c r="F29" s="673"/>
      <c r="G29" s="673"/>
      <c r="H29" s="673"/>
      <c r="I29" s="673"/>
      <c r="J29" s="673"/>
      <c r="K29" s="673"/>
      <c r="L29" s="674"/>
      <c r="M29" s="190">
        <v>0</v>
      </c>
      <c r="N29" s="190">
        <v>0</v>
      </c>
      <c r="O29" s="190">
        <v>0</v>
      </c>
      <c r="P29" s="335"/>
      <c r="Q29" s="335"/>
      <c r="R29" s="335"/>
      <c r="S29" s="335"/>
      <c r="T29" s="335"/>
      <c r="U29" s="332">
        <v>600</v>
      </c>
      <c r="V29" s="459">
        <v>0</v>
      </c>
      <c r="W29" s="471">
        <f t="shared" ref="W29:W48" si="6">V29-U29</f>
        <v>-600</v>
      </c>
      <c r="X29" s="468">
        <f t="shared" ref="X29:X32" si="7">V29/U29*100</f>
        <v>0</v>
      </c>
      <c r="Y29" s="335"/>
      <c r="Z29" s="335"/>
      <c r="AA29" s="335"/>
      <c r="AB29" s="335"/>
      <c r="AC29" s="308">
        <f>M29+Q29+U29+Y29</f>
        <v>600</v>
      </c>
      <c r="AD29" s="308">
        <f>N29+R29+V29+Z29</f>
        <v>0</v>
      </c>
      <c r="AE29" s="306">
        <f t="shared" ref="AE29:AE46" si="8">AD29-AC29</f>
        <v>-600</v>
      </c>
      <c r="AF29" s="306">
        <f t="shared" ref="AF29:AF38" si="9">AD29/AC29*100</f>
        <v>0</v>
      </c>
    </row>
    <row r="30" spans="1:32" s="45" customFormat="1" ht="24.75" customHeight="1">
      <c r="A30" s="461">
        <v>2</v>
      </c>
      <c r="B30" s="672" t="s">
        <v>622</v>
      </c>
      <c r="C30" s="673"/>
      <c r="D30" s="673"/>
      <c r="E30" s="673"/>
      <c r="F30" s="673"/>
      <c r="G30" s="673"/>
      <c r="H30" s="673"/>
      <c r="I30" s="673"/>
      <c r="J30" s="673"/>
      <c r="K30" s="673"/>
      <c r="L30" s="674"/>
      <c r="M30" s="190">
        <v>0</v>
      </c>
      <c r="N30" s="190">
        <v>0</v>
      </c>
      <c r="O30" s="190">
        <v>0</v>
      </c>
      <c r="P30" s="335"/>
      <c r="Q30" s="335"/>
      <c r="R30" s="335"/>
      <c r="S30" s="335"/>
      <c r="T30" s="335"/>
      <c r="U30" s="332">
        <v>35</v>
      </c>
      <c r="V30" s="459">
        <v>63</v>
      </c>
      <c r="W30" s="471">
        <f t="shared" si="6"/>
        <v>28</v>
      </c>
      <c r="X30" s="468">
        <f t="shared" si="7"/>
        <v>180</v>
      </c>
      <c r="Y30" s="335"/>
      <c r="Z30" s="335"/>
      <c r="AA30" s="335"/>
      <c r="AB30" s="335"/>
      <c r="AC30" s="308">
        <f t="shared" ref="AC30:AC73" si="10">M30+Q30+U30+Y30</f>
        <v>35</v>
      </c>
      <c r="AD30" s="308">
        <f t="shared" ref="AD30:AD73" si="11">N30+R30+V30+Z30</f>
        <v>63</v>
      </c>
      <c r="AE30" s="306">
        <f t="shared" si="8"/>
        <v>28</v>
      </c>
      <c r="AF30" s="306">
        <f t="shared" si="9"/>
        <v>180</v>
      </c>
    </row>
    <row r="31" spans="1:32" s="45" customFormat="1" ht="26.25" customHeight="1">
      <c r="A31" s="461">
        <v>3</v>
      </c>
      <c r="B31" s="672" t="s">
        <v>623</v>
      </c>
      <c r="C31" s="673"/>
      <c r="D31" s="673"/>
      <c r="E31" s="673"/>
      <c r="F31" s="673"/>
      <c r="G31" s="673"/>
      <c r="H31" s="673"/>
      <c r="I31" s="673"/>
      <c r="J31" s="673"/>
      <c r="K31" s="673"/>
      <c r="L31" s="674"/>
      <c r="M31" s="190">
        <v>0</v>
      </c>
      <c r="N31" s="190">
        <v>0</v>
      </c>
      <c r="O31" s="190">
        <v>0</v>
      </c>
      <c r="P31" s="335"/>
      <c r="Q31" s="335"/>
      <c r="R31" s="335"/>
      <c r="S31" s="335"/>
      <c r="T31" s="335"/>
      <c r="U31" s="332">
        <v>270</v>
      </c>
      <c r="V31" s="459">
        <v>0</v>
      </c>
      <c r="W31" s="471">
        <f t="shared" si="6"/>
        <v>-270</v>
      </c>
      <c r="X31" s="468">
        <f t="shared" si="7"/>
        <v>0</v>
      </c>
      <c r="Y31" s="335"/>
      <c r="Z31" s="335"/>
      <c r="AA31" s="335"/>
      <c r="AB31" s="335"/>
      <c r="AC31" s="308">
        <f t="shared" si="10"/>
        <v>270</v>
      </c>
      <c r="AD31" s="308">
        <f t="shared" si="11"/>
        <v>0</v>
      </c>
      <c r="AE31" s="306">
        <f t="shared" si="8"/>
        <v>-270</v>
      </c>
      <c r="AF31" s="306">
        <f t="shared" si="9"/>
        <v>0</v>
      </c>
    </row>
    <row r="32" spans="1:32" s="45" customFormat="1" ht="24" customHeight="1">
      <c r="A32" s="461">
        <v>4</v>
      </c>
      <c r="B32" s="672" t="s">
        <v>611</v>
      </c>
      <c r="C32" s="673"/>
      <c r="D32" s="673"/>
      <c r="E32" s="673"/>
      <c r="F32" s="673"/>
      <c r="G32" s="673"/>
      <c r="H32" s="673"/>
      <c r="I32" s="673"/>
      <c r="J32" s="673"/>
      <c r="K32" s="673"/>
      <c r="L32" s="674"/>
      <c r="M32" s="190">
        <v>0</v>
      </c>
      <c r="N32" s="190">
        <v>0</v>
      </c>
      <c r="O32" s="190">
        <v>0</v>
      </c>
      <c r="P32" s="335"/>
      <c r="Q32" s="335"/>
      <c r="R32" s="335"/>
      <c r="S32" s="335"/>
      <c r="T32" s="335"/>
      <c r="U32" s="332">
        <v>110</v>
      </c>
      <c r="V32" s="459">
        <v>10</v>
      </c>
      <c r="W32" s="471">
        <f t="shared" si="6"/>
        <v>-100</v>
      </c>
      <c r="X32" s="468">
        <f t="shared" si="7"/>
        <v>9.0909090909090917</v>
      </c>
      <c r="Y32" s="335"/>
      <c r="Z32" s="335"/>
      <c r="AA32" s="335"/>
      <c r="AB32" s="335"/>
      <c r="AC32" s="308">
        <f t="shared" si="10"/>
        <v>110</v>
      </c>
      <c r="AD32" s="308">
        <f t="shared" si="11"/>
        <v>10</v>
      </c>
      <c r="AE32" s="306">
        <f t="shared" si="8"/>
        <v>-100</v>
      </c>
      <c r="AF32" s="306">
        <f t="shared" si="9"/>
        <v>9.0909090909090917</v>
      </c>
    </row>
    <row r="33" spans="1:32" s="45" customFormat="1" ht="24" customHeight="1">
      <c r="A33" s="461">
        <v>5</v>
      </c>
      <c r="B33" s="675" t="s">
        <v>612</v>
      </c>
      <c r="C33" s="675"/>
      <c r="D33" s="675"/>
      <c r="E33" s="675"/>
      <c r="F33" s="675"/>
      <c r="G33" s="675"/>
      <c r="H33" s="675"/>
      <c r="I33" s="675"/>
      <c r="J33" s="675"/>
      <c r="K33" s="675"/>
      <c r="L33" s="675"/>
      <c r="M33" s="446">
        <v>75</v>
      </c>
      <c r="N33" s="448">
        <v>75</v>
      </c>
      <c r="O33" s="194">
        <f t="shared" ref="O33" si="12">N33-M33</f>
        <v>0</v>
      </c>
      <c r="P33" s="306">
        <f t="shared" ref="P33" si="13">N33/M33*100</f>
        <v>100</v>
      </c>
      <c r="Q33" s="335"/>
      <c r="R33" s="335"/>
      <c r="S33" s="335"/>
      <c r="T33" s="335"/>
      <c r="U33" s="190">
        <v>0</v>
      </c>
      <c r="V33" s="190">
        <v>0</v>
      </c>
      <c r="W33" s="195">
        <f t="shared" si="6"/>
        <v>0</v>
      </c>
      <c r="X33" s="335"/>
      <c r="Y33" s="335"/>
      <c r="Z33" s="335"/>
      <c r="AA33" s="335"/>
      <c r="AB33" s="335"/>
      <c r="AC33" s="308">
        <f t="shared" si="10"/>
        <v>75</v>
      </c>
      <c r="AD33" s="308">
        <f t="shared" si="11"/>
        <v>75</v>
      </c>
      <c r="AE33" s="306">
        <f t="shared" si="8"/>
        <v>0</v>
      </c>
      <c r="AF33" s="306">
        <f t="shared" si="9"/>
        <v>100</v>
      </c>
    </row>
    <row r="34" spans="1:32" s="45" customFormat="1" ht="27.75" customHeight="1">
      <c r="A34" s="461">
        <v>6</v>
      </c>
      <c r="B34" s="675" t="s">
        <v>613</v>
      </c>
      <c r="C34" s="675"/>
      <c r="D34" s="675"/>
      <c r="E34" s="675"/>
      <c r="F34" s="675"/>
      <c r="G34" s="675"/>
      <c r="H34" s="675"/>
      <c r="I34" s="675"/>
      <c r="J34" s="675"/>
      <c r="K34" s="675"/>
      <c r="L34" s="675"/>
      <c r="M34" s="446">
        <v>867</v>
      </c>
      <c r="N34" s="448">
        <v>867</v>
      </c>
      <c r="O34" s="194">
        <f t="shared" ref="O34:O38" si="14">N34-M34</f>
        <v>0</v>
      </c>
      <c r="P34" s="306">
        <f t="shared" ref="P34:P38" si="15">N34/M34*100</f>
        <v>100</v>
      </c>
      <c r="Q34" s="335"/>
      <c r="R34" s="335"/>
      <c r="S34" s="335"/>
      <c r="T34" s="335"/>
      <c r="U34" s="190">
        <v>0</v>
      </c>
      <c r="V34" s="190">
        <v>0</v>
      </c>
      <c r="W34" s="195">
        <f t="shared" si="6"/>
        <v>0</v>
      </c>
      <c r="X34" s="335"/>
      <c r="Y34" s="335"/>
      <c r="Z34" s="335"/>
      <c r="AA34" s="335"/>
      <c r="AB34" s="335"/>
      <c r="AC34" s="308">
        <f t="shared" si="10"/>
        <v>867</v>
      </c>
      <c r="AD34" s="308">
        <f t="shared" si="11"/>
        <v>867</v>
      </c>
      <c r="AE34" s="306">
        <f t="shared" si="8"/>
        <v>0</v>
      </c>
      <c r="AF34" s="306">
        <f t="shared" si="9"/>
        <v>100</v>
      </c>
    </row>
    <row r="35" spans="1:32" s="45" customFormat="1" ht="21" customHeight="1">
      <c r="A35" s="461">
        <v>7</v>
      </c>
      <c r="B35" s="675" t="s">
        <v>614</v>
      </c>
      <c r="C35" s="675"/>
      <c r="D35" s="675"/>
      <c r="E35" s="675"/>
      <c r="F35" s="675"/>
      <c r="G35" s="675"/>
      <c r="H35" s="675"/>
      <c r="I35" s="675"/>
      <c r="J35" s="675"/>
      <c r="K35" s="675"/>
      <c r="L35" s="675"/>
      <c r="M35" s="446">
        <v>348</v>
      </c>
      <c r="N35" s="448">
        <v>348</v>
      </c>
      <c r="O35" s="194">
        <f t="shared" si="14"/>
        <v>0</v>
      </c>
      <c r="P35" s="306">
        <f t="shared" si="15"/>
        <v>100</v>
      </c>
      <c r="Q35" s="335"/>
      <c r="R35" s="335"/>
      <c r="S35" s="335"/>
      <c r="T35" s="335"/>
      <c r="U35" s="190">
        <v>0</v>
      </c>
      <c r="V35" s="190">
        <v>0</v>
      </c>
      <c r="W35" s="195">
        <f t="shared" si="6"/>
        <v>0</v>
      </c>
      <c r="X35" s="335"/>
      <c r="Y35" s="335"/>
      <c r="Z35" s="335"/>
      <c r="AA35" s="335"/>
      <c r="AB35" s="335"/>
      <c r="AC35" s="308">
        <f t="shared" si="10"/>
        <v>348</v>
      </c>
      <c r="AD35" s="308">
        <f t="shared" si="11"/>
        <v>348</v>
      </c>
      <c r="AE35" s="306">
        <f t="shared" si="8"/>
        <v>0</v>
      </c>
      <c r="AF35" s="306">
        <f t="shared" si="9"/>
        <v>100</v>
      </c>
    </row>
    <row r="36" spans="1:32" s="45" customFormat="1" ht="22.5" customHeight="1">
      <c r="A36" s="461">
        <v>8</v>
      </c>
      <c r="B36" s="675" t="s">
        <v>615</v>
      </c>
      <c r="C36" s="675"/>
      <c r="D36" s="675"/>
      <c r="E36" s="675"/>
      <c r="F36" s="675"/>
      <c r="G36" s="675"/>
      <c r="H36" s="675"/>
      <c r="I36" s="675"/>
      <c r="J36" s="675"/>
      <c r="K36" s="675"/>
      <c r="L36" s="675"/>
      <c r="M36" s="446">
        <v>49</v>
      </c>
      <c r="N36" s="448">
        <v>49</v>
      </c>
      <c r="O36" s="194">
        <f t="shared" si="14"/>
        <v>0</v>
      </c>
      <c r="P36" s="306">
        <f t="shared" si="15"/>
        <v>100</v>
      </c>
      <c r="Q36" s="335"/>
      <c r="R36" s="335"/>
      <c r="S36" s="335"/>
      <c r="T36" s="335"/>
      <c r="U36" s="190">
        <v>0</v>
      </c>
      <c r="V36" s="190">
        <v>0</v>
      </c>
      <c r="W36" s="195">
        <f t="shared" si="6"/>
        <v>0</v>
      </c>
      <c r="X36" s="335"/>
      <c r="Y36" s="460"/>
      <c r="Z36" s="335"/>
      <c r="AA36" s="335"/>
      <c r="AB36" s="335"/>
      <c r="AC36" s="308">
        <f t="shared" si="10"/>
        <v>49</v>
      </c>
      <c r="AD36" s="308">
        <f t="shared" si="11"/>
        <v>49</v>
      </c>
      <c r="AE36" s="306">
        <f t="shared" si="8"/>
        <v>0</v>
      </c>
      <c r="AF36" s="306">
        <f t="shared" si="9"/>
        <v>100</v>
      </c>
    </row>
    <row r="37" spans="1:32" s="45" customFormat="1" ht="24" customHeight="1">
      <c r="A37" s="461">
        <v>9</v>
      </c>
      <c r="B37" s="675" t="s">
        <v>616</v>
      </c>
      <c r="C37" s="675"/>
      <c r="D37" s="675"/>
      <c r="E37" s="675"/>
      <c r="F37" s="675"/>
      <c r="G37" s="675"/>
      <c r="H37" s="675"/>
      <c r="I37" s="675"/>
      <c r="J37" s="675"/>
      <c r="K37" s="675"/>
      <c r="L37" s="675"/>
      <c r="M37" s="446">
        <v>137</v>
      </c>
      <c r="N37" s="448">
        <v>137</v>
      </c>
      <c r="O37" s="194">
        <f t="shared" si="14"/>
        <v>0</v>
      </c>
      <c r="P37" s="306">
        <f t="shared" si="15"/>
        <v>100</v>
      </c>
      <c r="Q37" s="335"/>
      <c r="R37" s="335"/>
      <c r="S37" s="335"/>
      <c r="T37" s="335"/>
      <c r="U37" s="190">
        <v>0</v>
      </c>
      <c r="V37" s="190">
        <v>0</v>
      </c>
      <c r="W37" s="195">
        <f t="shared" si="6"/>
        <v>0</v>
      </c>
      <c r="X37" s="335"/>
      <c r="Y37" s="335"/>
      <c r="Z37" s="335"/>
      <c r="AA37" s="335"/>
      <c r="AB37" s="335"/>
      <c r="AC37" s="308">
        <f t="shared" si="10"/>
        <v>137</v>
      </c>
      <c r="AD37" s="308">
        <f t="shared" si="11"/>
        <v>137</v>
      </c>
      <c r="AE37" s="306">
        <f t="shared" si="8"/>
        <v>0</v>
      </c>
      <c r="AF37" s="306">
        <f t="shared" si="9"/>
        <v>100</v>
      </c>
    </row>
    <row r="38" spans="1:32" s="45" customFormat="1" ht="24.75" customHeight="1">
      <c r="A38" s="461">
        <v>10</v>
      </c>
      <c r="B38" s="675" t="s">
        <v>617</v>
      </c>
      <c r="C38" s="675"/>
      <c r="D38" s="675"/>
      <c r="E38" s="675"/>
      <c r="F38" s="675"/>
      <c r="G38" s="675"/>
      <c r="H38" s="675"/>
      <c r="I38" s="675"/>
      <c r="J38" s="675"/>
      <c r="K38" s="675"/>
      <c r="L38" s="675"/>
      <c r="M38" s="446">
        <v>1402</v>
      </c>
      <c r="N38" s="448">
        <v>1402</v>
      </c>
      <c r="O38" s="194">
        <f t="shared" si="14"/>
        <v>0</v>
      </c>
      <c r="P38" s="306">
        <f t="shared" si="15"/>
        <v>100</v>
      </c>
      <c r="Q38" s="335"/>
      <c r="R38" s="335"/>
      <c r="S38" s="335"/>
      <c r="T38" s="335"/>
      <c r="U38" s="190">
        <v>0</v>
      </c>
      <c r="V38" s="190">
        <v>0</v>
      </c>
      <c r="W38" s="195">
        <f t="shared" si="6"/>
        <v>0</v>
      </c>
      <c r="X38" s="335"/>
      <c r="Y38" s="335"/>
      <c r="Z38" s="335"/>
      <c r="AA38" s="335"/>
      <c r="AB38" s="335"/>
      <c r="AC38" s="308">
        <f t="shared" si="10"/>
        <v>1402</v>
      </c>
      <c r="AD38" s="308">
        <f t="shared" si="11"/>
        <v>1402</v>
      </c>
      <c r="AE38" s="306">
        <f t="shared" si="8"/>
        <v>0</v>
      </c>
      <c r="AF38" s="306">
        <f t="shared" si="9"/>
        <v>100</v>
      </c>
    </row>
    <row r="39" spans="1:32" s="45" customFormat="1" ht="21" customHeight="1">
      <c r="A39" s="461">
        <v>11</v>
      </c>
      <c r="B39" s="675" t="s">
        <v>635</v>
      </c>
      <c r="C39" s="675"/>
      <c r="D39" s="675"/>
      <c r="E39" s="675"/>
      <c r="F39" s="675"/>
      <c r="G39" s="675"/>
      <c r="H39" s="675"/>
      <c r="I39" s="675"/>
      <c r="J39" s="675"/>
      <c r="K39" s="675"/>
      <c r="L39" s="675"/>
      <c r="M39" s="190">
        <v>0</v>
      </c>
      <c r="N39" s="448">
        <v>0</v>
      </c>
      <c r="O39" s="195">
        <f t="shared" ref="O39" si="16">N39-M39</f>
        <v>0</v>
      </c>
      <c r="P39" s="335"/>
      <c r="Q39" s="335"/>
      <c r="R39" s="335"/>
      <c r="S39" s="335"/>
      <c r="T39" s="335"/>
      <c r="U39" s="190">
        <v>0</v>
      </c>
      <c r="V39" s="332">
        <v>6</v>
      </c>
      <c r="W39" s="195">
        <f t="shared" si="6"/>
        <v>6</v>
      </c>
      <c r="X39" s="335"/>
      <c r="Y39" s="335"/>
      <c r="Z39" s="335"/>
      <c r="AA39" s="335"/>
      <c r="AB39" s="335"/>
      <c r="AC39" s="190">
        <f t="shared" si="10"/>
        <v>0</v>
      </c>
      <c r="AD39" s="308">
        <f t="shared" si="11"/>
        <v>6</v>
      </c>
      <c r="AE39" s="306">
        <f t="shared" si="8"/>
        <v>6</v>
      </c>
      <c r="AF39" s="335"/>
    </row>
    <row r="40" spans="1:32" s="45" customFormat="1" ht="26.25" customHeight="1">
      <c r="A40" s="461">
        <v>12</v>
      </c>
      <c r="B40" s="675" t="s">
        <v>636</v>
      </c>
      <c r="C40" s="675" t="s">
        <v>572</v>
      </c>
      <c r="D40" s="675" t="s">
        <v>572</v>
      </c>
      <c r="E40" s="675" t="s">
        <v>572</v>
      </c>
      <c r="F40" s="675" t="s">
        <v>572</v>
      </c>
      <c r="G40" s="675" t="s">
        <v>572</v>
      </c>
      <c r="H40" s="675" t="s">
        <v>572</v>
      </c>
      <c r="I40" s="675" t="s">
        <v>572</v>
      </c>
      <c r="J40" s="675" t="s">
        <v>572</v>
      </c>
      <c r="K40" s="675" t="s">
        <v>572</v>
      </c>
      <c r="L40" s="675" t="s">
        <v>572</v>
      </c>
      <c r="M40" s="190">
        <v>0</v>
      </c>
      <c r="N40" s="190">
        <v>0</v>
      </c>
      <c r="O40" s="190">
        <v>0</v>
      </c>
      <c r="P40" s="335"/>
      <c r="Q40" s="335"/>
      <c r="R40" s="335"/>
      <c r="S40" s="335"/>
      <c r="T40" s="335"/>
      <c r="U40" s="190">
        <v>0</v>
      </c>
      <c r="V40" s="332">
        <v>26</v>
      </c>
      <c r="W40" s="195">
        <f t="shared" si="6"/>
        <v>26</v>
      </c>
      <c r="X40" s="335"/>
      <c r="Y40" s="335"/>
      <c r="Z40" s="335"/>
      <c r="AA40" s="335"/>
      <c r="AB40" s="335"/>
      <c r="AC40" s="190">
        <f t="shared" si="10"/>
        <v>0</v>
      </c>
      <c r="AD40" s="308">
        <f t="shared" si="11"/>
        <v>26</v>
      </c>
      <c r="AE40" s="306">
        <f t="shared" si="8"/>
        <v>26</v>
      </c>
      <c r="AF40" s="335"/>
    </row>
    <row r="41" spans="1:32" s="45" customFormat="1" ht="26.25" customHeight="1">
      <c r="A41" s="461">
        <v>13</v>
      </c>
      <c r="B41" s="675" t="s">
        <v>637</v>
      </c>
      <c r="C41" s="675" t="s">
        <v>573</v>
      </c>
      <c r="D41" s="675" t="s">
        <v>573</v>
      </c>
      <c r="E41" s="675" t="s">
        <v>573</v>
      </c>
      <c r="F41" s="675" t="s">
        <v>573</v>
      </c>
      <c r="G41" s="675" t="s">
        <v>573</v>
      </c>
      <c r="H41" s="675" t="s">
        <v>573</v>
      </c>
      <c r="I41" s="675" t="s">
        <v>573</v>
      </c>
      <c r="J41" s="675" t="s">
        <v>573</v>
      </c>
      <c r="K41" s="675" t="s">
        <v>573</v>
      </c>
      <c r="L41" s="675" t="s">
        <v>573</v>
      </c>
      <c r="M41" s="190">
        <v>0</v>
      </c>
      <c r="N41" s="190">
        <v>0</v>
      </c>
      <c r="O41" s="190">
        <v>0</v>
      </c>
      <c r="P41" s="335"/>
      <c r="Q41" s="335"/>
      <c r="R41" s="335"/>
      <c r="S41" s="335"/>
      <c r="T41" s="335"/>
      <c r="U41" s="190">
        <v>0</v>
      </c>
      <c r="V41" s="332">
        <v>8</v>
      </c>
      <c r="W41" s="195">
        <f t="shared" si="6"/>
        <v>8</v>
      </c>
      <c r="X41" s="335"/>
      <c r="Y41" s="335"/>
      <c r="Z41" s="335"/>
      <c r="AA41" s="335"/>
      <c r="AB41" s="335"/>
      <c r="AC41" s="190">
        <f t="shared" si="10"/>
        <v>0</v>
      </c>
      <c r="AD41" s="308">
        <f t="shared" si="11"/>
        <v>8</v>
      </c>
      <c r="AE41" s="306">
        <f t="shared" si="8"/>
        <v>8</v>
      </c>
      <c r="AF41" s="335"/>
    </row>
    <row r="42" spans="1:32" s="45" customFormat="1" ht="24" customHeight="1">
      <c r="A42" s="461">
        <v>14</v>
      </c>
      <c r="B42" s="675" t="s">
        <v>638</v>
      </c>
      <c r="C42" s="675" t="s">
        <v>569</v>
      </c>
      <c r="D42" s="675" t="s">
        <v>569</v>
      </c>
      <c r="E42" s="675" t="s">
        <v>569</v>
      </c>
      <c r="F42" s="675" t="s">
        <v>569</v>
      </c>
      <c r="G42" s="675" t="s">
        <v>569</v>
      </c>
      <c r="H42" s="675" t="s">
        <v>569</v>
      </c>
      <c r="I42" s="675" t="s">
        <v>569</v>
      </c>
      <c r="J42" s="675" t="s">
        <v>569</v>
      </c>
      <c r="K42" s="675" t="s">
        <v>569</v>
      </c>
      <c r="L42" s="675" t="s">
        <v>569</v>
      </c>
      <c r="M42" s="190">
        <v>0</v>
      </c>
      <c r="N42" s="190">
        <v>0</v>
      </c>
      <c r="O42" s="190">
        <v>0</v>
      </c>
      <c r="P42" s="335"/>
      <c r="Q42" s="335"/>
      <c r="R42" s="335"/>
      <c r="S42" s="335"/>
      <c r="T42" s="335"/>
      <c r="U42" s="190">
        <v>0</v>
      </c>
      <c r="V42" s="332">
        <v>100</v>
      </c>
      <c r="W42" s="195">
        <f t="shared" si="6"/>
        <v>100</v>
      </c>
      <c r="X42" s="308"/>
      <c r="Y42" s="335"/>
      <c r="Z42" s="335"/>
      <c r="AA42" s="335"/>
      <c r="AB42" s="335"/>
      <c r="AC42" s="190">
        <f t="shared" si="10"/>
        <v>0</v>
      </c>
      <c r="AD42" s="308">
        <f t="shared" si="11"/>
        <v>100</v>
      </c>
      <c r="AE42" s="306">
        <f t="shared" si="8"/>
        <v>100</v>
      </c>
      <c r="AF42" s="335"/>
    </row>
    <row r="43" spans="1:32" s="45" customFormat="1" ht="24" customHeight="1">
      <c r="A43" s="461">
        <v>15</v>
      </c>
      <c r="B43" s="672" t="s">
        <v>651</v>
      </c>
      <c r="C43" s="673"/>
      <c r="D43" s="673"/>
      <c r="E43" s="673"/>
      <c r="F43" s="673"/>
      <c r="G43" s="673"/>
      <c r="H43" s="673"/>
      <c r="I43" s="673"/>
      <c r="J43" s="673"/>
      <c r="K43" s="673"/>
      <c r="L43" s="674"/>
      <c r="M43" s="190"/>
      <c r="N43" s="190"/>
      <c r="O43" s="190"/>
      <c r="P43" s="460"/>
      <c r="Q43" s="460"/>
      <c r="R43" s="460"/>
      <c r="S43" s="460"/>
      <c r="T43" s="460"/>
      <c r="U43" s="190">
        <v>0</v>
      </c>
      <c r="V43" s="459">
        <v>49</v>
      </c>
      <c r="W43" s="195">
        <f t="shared" si="6"/>
        <v>49</v>
      </c>
      <c r="X43" s="308"/>
      <c r="Y43" s="460"/>
      <c r="Z43" s="460"/>
      <c r="AA43" s="460"/>
      <c r="AB43" s="460"/>
      <c r="AC43" s="190">
        <f t="shared" ref="AC43" si="17">M43+Q43+U43+Y43</f>
        <v>0</v>
      </c>
      <c r="AD43" s="308">
        <f t="shared" ref="AD43" si="18">N43+R43+V43+Z43</f>
        <v>49</v>
      </c>
      <c r="AE43" s="306">
        <f t="shared" ref="AE43" si="19">AD43-AC43</f>
        <v>49</v>
      </c>
      <c r="AF43" s="460"/>
    </row>
    <row r="44" spans="1:32" s="45" customFormat="1" ht="21" customHeight="1">
      <c r="A44" s="334">
        <v>16</v>
      </c>
      <c r="B44" s="672" t="s">
        <v>665</v>
      </c>
      <c r="C44" s="673"/>
      <c r="D44" s="673"/>
      <c r="E44" s="673"/>
      <c r="F44" s="673"/>
      <c r="G44" s="673"/>
      <c r="H44" s="673"/>
      <c r="I44" s="673"/>
      <c r="J44" s="673"/>
      <c r="K44" s="673"/>
      <c r="L44" s="674"/>
      <c r="M44" s="190">
        <v>0</v>
      </c>
      <c r="N44" s="190">
        <v>0</v>
      </c>
      <c r="O44" s="190">
        <v>0</v>
      </c>
      <c r="P44" s="335"/>
      <c r="Q44" s="335"/>
      <c r="R44" s="335"/>
      <c r="S44" s="335"/>
      <c r="T44" s="335"/>
      <c r="U44" s="190">
        <v>0</v>
      </c>
      <c r="V44" s="308">
        <v>311</v>
      </c>
      <c r="W44" s="195">
        <f t="shared" si="6"/>
        <v>311</v>
      </c>
      <c r="X44" s="335"/>
      <c r="Y44" s="335"/>
      <c r="Z44" s="335"/>
      <c r="AA44" s="335"/>
      <c r="AB44" s="335"/>
      <c r="AC44" s="190">
        <f t="shared" si="10"/>
        <v>0</v>
      </c>
      <c r="AD44" s="308">
        <f t="shared" si="11"/>
        <v>311</v>
      </c>
      <c r="AE44" s="306">
        <f t="shared" si="8"/>
        <v>311</v>
      </c>
      <c r="AF44" s="335"/>
    </row>
    <row r="45" spans="1:32" s="45" customFormat="1" ht="26.25" customHeight="1">
      <c r="A45" s="337">
        <v>2</v>
      </c>
      <c r="B45" s="711" t="s">
        <v>28</v>
      </c>
      <c r="C45" s="712"/>
      <c r="D45" s="712"/>
      <c r="E45" s="712"/>
      <c r="F45" s="712"/>
      <c r="G45" s="712"/>
      <c r="H45" s="712"/>
      <c r="I45" s="712"/>
      <c r="J45" s="712"/>
      <c r="K45" s="712"/>
      <c r="L45" s="713"/>
      <c r="M45" s="458">
        <f>SUM(M46:M63)</f>
        <v>110</v>
      </c>
      <c r="N45" s="458">
        <f>SUM(N46:N63)</f>
        <v>110</v>
      </c>
      <c r="O45" s="194">
        <f t="shared" ref="O45:O49" si="20">N45-M45</f>
        <v>0</v>
      </c>
      <c r="P45" s="306">
        <f t="shared" ref="P45:P49" si="21">N45/M45*100</f>
        <v>100</v>
      </c>
      <c r="Q45" s="410"/>
      <c r="R45" s="410"/>
      <c r="S45" s="410"/>
      <c r="T45" s="410"/>
      <c r="U45" s="458">
        <f>SUM(U46:U63)</f>
        <v>150</v>
      </c>
      <c r="V45" s="408">
        <f>SUM(V46:V63)</f>
        <v>708</v>
      </c>
      <c r="W45" s="194">
        <f t="shared" si="6"/>
        <v>558</v>
      </c>
      <c r="X45" s="309">
        <f t="shared" ref="X45:X46" si="22">V45/U45*100</f>
        <v>472</v>
      </c>
      <c r="Y45" s="410"/>
      <c r="Z45" s="410"/>
      <c r="AA45" s="410"/>
      <c r="AB45" s="410"/>
      <c r="AC45" s="300">
        <f t="shared" si="10"/>
        <v>260</v>
      </c>
      <c r="AD45" s="300">
        <f t="shared" si="11"/>
        <v>818</v>
      </c>
      <c r="AE45" s="309">
        <f t="shared" si="8"/>
        <v>558</v>
      </c>
      <c r="AF45" s="309">
        <f t="shared" ref="AF45:AF46" si="23">AD45/AC45*100</f>
        <v>314.61538461538458</v>
      </c>
    </row>
    <row r="46" spans="1:32" s="45" customFormat="1" ht="24.75" customHeight="1">
      <c r="A46" s="334">
        <v>1</v>
      </c>
      <c r="B46" s="675" t="s">
        <v>532</v>
      </c>
      <c r="C46" s="675" t="s">
        <v>532</v>
      </c>
      <c r="D46" s="675" t="s">
        <v>532</v>
      </c>
      <c r="E46" s="675" t="s">
        <v>532</v>
      </c>
      <c r="F46" s="675" t="s">
        <v>532</v>
      </c>
      <c r="G46" s="675" t="s">
        <v>532</v>
      </c>
      <c r="H46" s="675" t="s">
        <v>532</v>
      </c>
      <c r="I46" s="675" t="s">
        <v>532</v>
      </c>
      <c r="J46" s="675" t="s">
        <v>532</v>
      </c>
      <c r="K46" s="675" t="s">
        <v>532</v>
      </c>
      <c r="L46" s="675" t="s">
        <v>532</v>
      </c>
      <c r="M46" s="190">
        <v>0</v>
      </c>
      <c r="N46" s="190">
        <v>0</v>
      </c>
      <c r="O46" s="194">
        <f t="shared" si="20"/>
        <v>0</v>
      </c>
      <c r="P46" s="220" t="e">
        <f t="shared" si="21"/>
        <v>#DIV/0!</v>
      </c>
      <c r="Q46" s="335"/>
      <c r="R46" s="335"/>
      <c r="S46" s="335"/>
      <c r="T46" s="335"/>
      <c r="U46" s="308">
        <v>150</v>
      </c>
      <c r="V46" s="332">
        <v>401</v>
      </c>
      <c r="W46" s="195">
        <f t="shared" ref="W46" si="24">V46-U46</f>
        <v>251</v>
      </c>
      <c r="X46" s="306">
        <f t="shared" si="22"/>
        <v>267.33333333333331</v>
      </c>
      <c r="Y46" s="335"/>
      <c r="Z46" s="335"/>
      <c r="AA46" s="335"/>
      <c r="AB46" s="335"/>
      <c r="AC46" s="308">
        <f t="shared" si="10"/>
        <v>150</v>
      </c>
      <c r="AD46" s="308">
        <f t="shared" si="11"/>
        <v>401</v>
      </c>
      <c r="AE46" s="306">
        <f t="shared" si="8"/>
        <v>251</v>
      </c>
      <c r="AF46" s="306">
        <f t="shared" si="23"/>
        <v>267.33333333333331</v>
      </c>
    </row>
    <row r="47" spans="1:32" s="45" customFormat="1" ht="24.75" customHeight="1">
      <c r="A47" s="461">
        <v>2</v>
      </c>
      <c r="B47" s="675" t="s">
        <v>618</v>
      </c>
      <c r="C47" s="675"/>
      <c r="D47" s="675"/>
      <c r="E47" s="675"/>
      <c r="F47" s="675"/>
      <c r="G47" s="675"/>
      <c r="H47" s="675"/>
      <c r="I47" s="675"/>
      <c r="J47" s="675"/>
      <c r="K47" s="675"/>
      <c r="L47" s="675"/>
      <c r="M47" s="448">
        <v>53</v>
      </c>
      <c r="N47" s="448">
        <v>53</v>
      </c>
      <c r="O47" s="194">
        <f t="shared" si="20"/>
        <v>0</v>
      </c>
      <c r="P47" s="306">
        <f t="shared" si="21"/>
        <v>100</v>
      </c>
      <c r="Q47" s="335"/>
      <c r="R47" s="335"/>
      <c r="S47" s="335"/>
      <c r="T47" s="335"/>
      <c r="U47" s="190">
        <v>0</v>
      </c>
      <c r="V47" s="332">
        <v>0</v>
      </c>
      <c r="W47" s="195">
        <f t="shared" si="6"/>
        <v>0</v>
      </c>
      <c r="X47" s="335"/>
      <c r="Y47" s="335"/>
      <c r="Z47" s="335"/>
      <c r="AA47" s="335"/>
      <c r="AB47" s="335"/>
      <c r="AC47" s="308">
        <f t="shared" si="10"/>
        <v>53</v>
      </c>
      <c r="AD47" s="308">
        <f t="shared" si="11"/>
        <v>53</v>
      </c>
      <c r="AE47" s="306">
        <f t="shared" ref="AE47:AE49" si="25">AD47-AC47</f>
        <v>0</v>
      </c>
      <c r="AF47" s="306">
        <f t="shared" ref="AF47:AF49" si="26">AD47/AC47*100</f>
        <v>100</v>
      </c>
    </row>
    <row r="48" spans="1:32" s="45" customFormat="1" ht="24.75" customHeight="1">
      <c r="A48" s="461">
        <v>3</v>
      </c>
      <c r="B48" s="675" t="s">
        <v>619</v>
      </c>
      <c r="C48" s="675"/>
      <c r="D48" s="675"/>
      <c r="E48" s="675"/>
      <c r="F48" s="675"/>
      <c r="G48" s="675"/>
      <c r="H48" s="675"/>
      <c r="I48" s="675"/>
      <c r="J48" s="675"/>
      <c r="K48" s="675"/>
      <c r="L48" s="675"/>
      <c r="M48" s="448">
        <v>9</v>
      </c>
      <c r="N48" s="448">
        <v>9</v>
      </c>
      <c r="O48" s="194">
        <f t="shared" si="20"/>
        <v>0</v>
      </c>
      <c r="P48" s="306">
        <f t="shared" si="21"/>
        <v>100</v>
      </c>
      <c r="Q48" s="449"/>
      <c r="R48" s="449"/>
      <c r="S48" s="449"/>
      <c r="T48" s="449"/>
      <c r="U48" s="190">
        <v>0</v>
      </c>
      <c r="V48" s="448">
        <v>0</v>
      </c>
      <c r="W48" s="195">
        <f t="shared" si="6"/>
        <v>0</v>
      </c>
      <c r="X48" s="449"/>
      <c r="Y48" s="449"/>
      <c r="Z48" s="449"/>
      <c r="AA48" s="449"/>
      <c r="AB48" s="449"/>
      <c r="AC48" s="308">
        <f t="shared" si="10"/>
        <v>9</v>
      </c>
      <c r="AD48" s="308">
        <f t="shared" si="11"/>
        <v>9</v>
      </c>
      <c r="AE48" s="306">
        <f t="shared" si="25"/>
        <v>0</v>
      </c>
      <c r="AF48" s="306">
        <f t="shared" si="26"/>
        <v>100</v>
      </c>
    </row>
    <row r="49" spans="1:32" s="45" customFormat="1" ht="23.25" customHeight="1">
      <c r="A49" s="461">
        <v>4</v>
      </c>
      <c r="B49" s="675" t="s">
        <v>620</v>
      </c>
      <c r="C49" s="675"/>
      <c r="D49" s="675"/>
      <c r="E49" s="675"/>
      <c r="F49" s="675"/>
      <c r="G49" s="675"/>
      <c r="H49" s="675"/>
      <c r="I49" s="675"/>
      <c r="J49" s="675"/>
      <c r="K49" s="675"/>
      <c r="L49" s="675"/>
      <c r="M49" s="448">
        <v>48</v>
      </c>
      <c r="N49" s="448">
        <v>48</v>
      </c>
      <c r="O49" s="194">
        <f t="shared" si="20"/>
        <v>0</v>
      </c>
      <c r="P49" s="306">
        <f t="shared" si="21"/>
        <v>100</v>
      </c>
      <c r="Q49" s="195"/>
      <c r="R49" s="195"/>
      <c r="S49" s="195">
        <f>R49-Q49</f>
        <v>0</v>
      </c>
      <c r="T49" s="220" t="e">
        <f>R49/Q49*100</f>
        <v>#DIV/0!</v>
      </c>
      <c r="U49" s="190">
        <v>0</v>
      </c>
      <c r="V49" s="332">
        <v>5</v>
      </c>
      <c r="W49" s="195">
        <f>V49-U49</f>
        <v>5</v>
      </c>
      <c r="X49" s="220" t="e">
        <f>V49/U49*100</f>
        <v>#DIV/0!</v>
      </c>
      <c r="Y49" s="195"/>
      <c r="Z49" s="195"/>
      <c r="AA49" s="195">
        <f>Z49-Y49</f>
        <v>0</v>
      </c>
      <c r="AB49" s="220" t="e">
        <f>Z49/Y49*100</f>
        <v>#DIV/0!</v>
      </c>
      <c r="AC49" s="308">
        <f t="shared" si="10"/>
        <v>48</v>
      </c>
      <c r="AD49" s="308">
        <f t="shared" si="11"/>
        <v>53</v>
      </c>
      <c r="AE49" s="306">
        <f t="shared" si="25"/>
        <v>5</v>
      </c>
      <c r="AF49" s="306">
        <f t="shared" si="26"/>
        <v>110.41666666666667</v>
      </c>
    </row>
    <row r="50" spans="1:32" s="45" customFormat="1" ht="23.25" customHeight="1">
      <c r="A50" s="461">
        <v>5</v>
      </c>
      <c r="B50" s="675" t="s">
        <v>649</v>
      </c>
      <c r="C50" s="675"/>
      <c r="D50" s="675"/>
      <c r="E50" s="675"/>
      <c r="F50" s="675"/>
      <c r="G50" s="675"/>
      <c r="H50" s="675"/>
      <c r="I50" s="675"/>
      <c r="J50" s="675"/>
      <c r="K50" s="675"/>
      <c r="L50" s="675"/>
      <c r="M50" s="433">
        <v>0</v>
      </c>
      <c r="N50" s="433">
        <v>0</v>
      </c>
      <c r="O50" s="433">
        <v>0</v>
      </c>
      <c r="P50" s="306"/>
      <c r="Q50" s="195"/>
      <c r="R50" s="195"/>
      <c r="S50" s="195"/>
      <c r="T50" s="220"/>
      <c r="U50" s="190">
        <v>0</v>
      </c>
      <c r="V50" s="459">
        <v>35</v>
      </c>
      <c r="W50" s="195">
        <f>V50-U50</f>
        <v>35</v>
      </c>
      <c r="X50" s="220"/>
      <c r="Y50" s="195"/>
      <c r="Z50" s="195"/>
      <c r="AA50" s="195"/>
      <c r="AB50" s="220"/>
      <c r="AC50" s="433">
        <f t="shared" ref="AC50:AC63" si="27">M50+Q50+U50+Y50</f>
        <v>0</v>
      </c>
      <c r="AD50" s="308">
        <f t="shared" ref="AD50:AD63" si="28">N50+R50+V50+Z50</f>
        <v>35</v>
      </c>
      <c r="AE50" s="195">
        <f t="shared" ref="AE50:AE63" si="29">AD50-AC50</f>
        <v>35</v>
      </c>
      <c r="AF50" s="220" t="e">
        <f t="shared" ref="AF50:AF63" si="30">AD50/AC50*100</f>
        <v>#DIV/0!</v>
      </c>
    </row>
    <row r="51" spans="1:32" s="45" customFormat="1" ht="23.25" customHeight="1">
      <c r="A51" s="461">
        <v>6</v>
      </c>
      <c r="B51" s="675" t="s">
        <v>652</v>
      </c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190">
        <v>0</v>
      </c>
      <c r="N51" s="433">
        <v>0</v>
      </c>
      <c r="O51" s="433">
        <v>0</v>
      </c>
      <c r="P51" s="306"/>
      <c r="Q51" s="195"/>
      <c r="R51" s="195"/>
      <c r="S51" s="195"/>
      <c r="T51" s="220"/>
      <c r="U51" s="190">
        <v>0</v>
      </c>
      <c r="V51" s="459">
        <v>36</v>
      </c>
      <c r="W51" s="195">
        <f>V51-U51</f>
        <v>36</v>
      </c>
      <c r="X51" s="220"/>
      <c r="Y51" s="195"/>
      <c r="Z51" s="195"/>
      <c r="AA51" s="195"/>
      <c r="AB51" s="220"/>
      <c r="AC51" s="433">
        <f t="shared" si="27"/>
        <v>0</v>
      </c>
      <c r="AD51" s="308">
        <f t="shared" si="28"/>
        <v>36</v>
      </c>
      <c r="AE51" s="195">
        <f t="shared" si="29"/>
        <v>36</v>
      </c>
      <c r="AF51" s="220" t="e">
        <f t="shared" si="30"/>
        <v>#DIV/0!</v>
      </c>
    </row>
    <row r="52" spans="1:32" s="45" customFormat="1" ht="23.25" customHeight="1">
      <c r="A52" s="461">
        <v>7</v>
      </c>
      <c r="B52" s="675" t="s">
        <v>653</v>
      </c>
      <c r="C52" s="675"/>
      <c r="D52" s="675"/>
      <c r="E52" s="675"/>
      <c r="F52" s="675"/>
      <c r="G52" s="675"/>
      <c r="H52" s="675"/>
      <c r="I52" s="675"/>
      <c r="J52" s="675"/>
      <c r="K52" s="675"/>
      <c r="L52" s="675"/>
      <c r="M52" s="190">
        <v>0</v>
      </c>
      <c r="N52" s="433">
        <v>0</v>
      </c>
      <c r="O52" s="433">
        <v>0</v>
      </c>
      <c r="P52" s="306"/>
      <c r="Q52" s="195"/>
      <c r="R52" s="195"/>
      <c r="S52" s="195"/>
      <c r="T52" s="220"/>
      <c r="U52" s="190">
        <v>0</v>
      </c>
      <c r="V52" s="459">
        <v>18</v>
      </c>
      <c r="W52" s="195">
        <f>V52-U52</f>
        <v>18</v>
      </c>
      <c r="X52" s="220"/>
      <c r="Y52" s="195"/>
      <c r="Z52" s="195"/>
      <c r="AA52" s="195"/>
      <c r="AB52" s="220"/>
      <c r="AC52" s="433">
        <f t="shared" si="27"/>
        <v>0</v>
      </c>
      <c r="AD52" s="308">
        <f t="shared" si="28"/>
        <v>18</v>
      </c>
      <c r="AE52" s="195">
        <f t="shared" si="29"/>
        <v>18</v>
      </c>
      <c r="AF52" s="220" t="e">
        <f t="shared" si="30"/>
        <v>#DIV/0!</v>
      </c>
    </row>
    <row r="53" spans="1:32" s="45" customFormat="1" ht="23.25" customHeight="1">
      <c r="A53" s="461">
        <v>8</v>
      </c>
      <c r="B53" s="675" t="s">
        <v>654</v>
      </c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190">
        <v>0</v>
      </c>
      <c r="N53" s="433">
        <v>0</v>
      </c>
      <c r="O53" s="433">
        <v>0</v>
      </c>
      <c r="P53" s="306"/>
      <c r="Q53" s="195"/>
      <c r="R53" s="195"/>
      <c r="S53" s="195"/>
      <c r="T53" s="220"/>
      <c r="U53" s="190">
        <v>0</v>
      </c>
      <c r="V53" s="459">
        <v>18</v>
      </c>
      <c r="W53" s="195">
        <f>V53-U53</f>
        <v>18</v>
      </c>
      <c r="X53" s="220"/>
      <c r="Y53" s="195"/>
      <c r="Z53" s="195"/>
      <c r="AA53" s="195"/>
      <c r="AB53" s="220"/>
      <c r="AC53" s="433">
        <f t="shared" si="27"/>
        <v>0</v>
      </c>
      <c r="AD53" s="308">
        <f t="shared" si="28"/>
        <v>18</v>
      </c>
      <c r="AE53" s="195">
        <f t="shared" si="29"/>
        <v>18</v>
      </c>
      <c r="AF53" s="220" t="e">
        <f t="shared" si="30"/>
        <v>#DIV/0!</v>
      </c>
    </row>
    <row r="54" spans="1:32" s="45" customFormat="1" ht="23.25" customHeight="1">
      <c r="A54" s="461">
        <v>9</v>
      </c>
      <c r="B54" s="675" t="s">
        <v>655</v>
      </c>
      <c r="C54" s="675"/>
      <c r="D54" s="675"/>
      <c r="E54" s="675"/>
      <c r="F54" s="675"/>
      <c r="G54" s="675"/>
      <c r="H54" s="675"/>
      <c r="I54" s="675"/>
      <c r="J54" s="675"/>
      <c r="K54" s="675"/>
      <c r="L54" s="675"/>
      <c r="M54" s="194">
        <f>SUM(M55:M56)</f>
        <v>0</v>
      </c>
      <c r="N54" s="433">
        <v>0</v>
      </c>
      <c r="O54" s="433">
        <v>0</v>
      </c>
      <c r="P54" s="306"/>
      <c r="Q54" s="195"/>
      <c r="R54" s="195"/>
      <c r="S54" s="195"/>
      <c r="T54" s="220"/>
      <c r="U54" s="190">
        <v>0</v>
      </c>
      <c r="V54" s="459">
        <v>17</v>
      </c>
      <c r="W54" s="195">
        <f t="shared" ref="W54:W63" si="31">V54-U54</f>
        <v>17</v>
      </c>
      <c r="X54" s="220"/>
      <c r="Y54" s="195"/>
      <c r="Z54" s="195"/>
      <c r="AA54" s="195"/>
      <c r="AB54" s="220"/>
      <c r="AC54" s="433">
        <f t="shared" si="27"/>
        <v>0</v>
      </c>
      <c r="AD54" s="308">
        <f t="shared" si="28"/>
        <v>17</v>
      </c>
      <c r="AE54" s="195">
        <f t="shared" si="29"/>
        <v>17</v>
      </c>
      <c r="AF54" s="220" t="e">
        <f t="shared" si="30"/>
        <v>#DIV/0!</v>
      </c>
    </row>
    <row r="55" spans="1:32" s="45" customFormat="1" ht="23.25" customHeight="1">
      <c r="A55" s="461">
        <v>10</v>
      </c>
      <c r="B55" s="675" t="s">
        <v>656</v>
      </c>
      <c r="C55" s="675"/>
      <c r="D55" s="675"/>
      <c r="E55" s="675"/>
      <c r="F55" s="675"/>
      <c r="G55" s="675"/>
      <c r="H55" s="675"/>
      <c r="I55" s="675"/>
      <c r="J55" s="675"/>
      <c r="K55" s="675"/>
      <c r="L55" s="675"/>
      <c r="M55" s="190">
        <v>0</v>
      </c>
      <c r="N55" s="433">
        <v>0</v>
      </c>
      <c r="O55" s="433">
        <v>0</v>
      </c>
      <c r="P55" s="306"/>
      <c r="Q55" s="195"/>
      <c r="R55" s="195"/>
      <c r="S55" s="195"/>
      <c r="T55" s="220"/>
      <c r="U55" s="190">
        <v>0</v>
      </c>
      <c r="V55" s="459">
        <v>6</v>
      </c>
      <c r="W55" s="195">
        <f t="shared" si="31"/>
        <v>6</v>
      </c>
      <c r="X55" s="220"/>
      <c r="Y55" s="195"/>
      <c r="Z55" s="195"/>
      <c r="AA55" s="195"/>
      <c r="AB55" s="220"/>
      <c r="AC55" s="433">
        <f t="shared" si="27"/>
        <v>0</v>
      </c>
      <c r="AD55" s="308">
        <f t="shared" si="28"/>
        <v>6</v>
      </c>
      <c r="AE55" s="195">
        <f t="shared" si="29"/>
        <v>6</v>
      </c>
      <c r="AF55" s="220" t="e">
        <f t="shared" si="30"/>
        <v>#DIV/0!</v>
      </c>
    </row>
    <row r="56" spans="1:32" s="45" customFormat="1" ht="23.25" customHeight="1">
      <c r="A56" s="461">
        <v>11</v>
      </c>
      <c r="B56" s="675" t="s">
        <v>631</v>
      </c>
      <c r="C56" s="675"/>
      <c r="D56" s="675"/>
      <c r="E56" s="675"/>
      <c r="F56" s="675"/>
      <c r="G56" s="675"/>
      <c r="H56" s="675"/>
      <c r="I56" s="675"/>
      <c r="J56" s="675"/>
      <c r="K56" s="675"/>
      <c r="L56" s="675"/>
      <c r="M56" s="190">
        <v>0</v>
      </c>
      <c r="N56" s="433">
        <v>0</v>
      </c>
      <c r="O56" s="433">
        <v>0</v>
      </c>
      <c r="P56" s="306"/>
      <c r="Q56" s="195"/>
      <c r="R56" s="195"/>
      <c r="S56" s="195"/>
      <c r="T56" s="220"/>
      <c r="U56" s="190">
        <v>0</v>
      </c>
      <c r="V56" s="459">
        <v>9</v>
      </c>
      <c r="W56" s="195">
        <f t="shared" si="31"/>
        <v>9</v>
      </c>
      <c r="X56" s="220"/>
      <c r="Y56" s="195"/>
      <c r="Z56" s="195"/>
      <c r="AA56" s="195"/>
      <c r="AB56" s="220"/>
      <c r="AC56" s="433">
        <f t="shared" si="27"/>
        <v>0</v>
      </c>
      <c r="AD56" s="308">
        <f t="shared" si="28"/>
        <v>9</v>
      </c>
      <c r="AE56" s="195">
        <f t="shared" si="29"/>
        <v>9</v>
      </c>
      <c r="AF56" s="220" t="e">
        <f t="shared" si="30"/>
        <v>#DIV/0!</v>
      </c>
    </row>
    <row r="57" spans="1:32" s="45" customFormat="1" ht="23.25" customHeight="1">
      <c r="A57" s="461">
        <v>12</v>
      </c>
      <c r="B57" s="675" t="s">
        <v>657</v>
      </c>
      <c r="C57" s="675"/>
      <c r="D57" s="675"/>
      <c r="E57" s="675"/>
      <c r="F57" s="675"/>
      <c r="G57" s="675"/>
      <c r="H57" s="675"/>
      <c r="I57" s="675"/>
      <c r="J57" s="675"/>
      <c r="K57" s="675"/>
      <c r="L57" s="675"/>
      <c r="M57" s="433">
        <v>0</v>
      </c>
      <c r="N57" s="433">
        <v>0</v>
      </c>
      <c r="O57" s="433">
        <v>0</v>
      </c>
      <c r="P57" s="306"/>
      <c r="Q57" s="195"/>
      <c r="R57" s="195"/>
      <c r="S57" s="195"/>
      <c r="T57" s="220"/>
      <c r="U57" s="190">
        <v>0</v>
      </c>
      <c r="V57" s="459">
        <v>45</v>
      </c>
      <c r="W57" s="195">
        <f t="shared" si="31"/>
        <v>45</v>
      </c>
      <c r="X57" s="220"/>
      <c r="Y57" s="195"/>
      <c r="Z57" s="195"/>
      <c r="AA57" s="195"/>
      <c r="AB57" s="220"/>
      <c r="AC57" s="433">
        <f t="shared" si="27"/>
        <v>0</v>
      </c>
      <c r="AD57" s="308">
        <f t="shared" si="28"/>
        <v>45</v>
      </c>
      <c r="AE57" s="195">
        <f t="shared" si="29"/>
        <v>45</v>
      </c>
      <c r="AF57" s="220" t="e">
        <f t="shared" si="30"/>
        <v>#DIV/0!</v>
      </c>
    </row>
    <row r="58" spans="1:32" s="45" customFormat="1" ht="23.25" customHeight="1">
      <c r="A58" s="461">
        <v>13</v>
      </c>
      <c r="B58" s="675" t="s">
        <v>658</v>
      </c>
      <c r="C58" s="675"/>
      <c r="D58" s="675"/>
      <c r="E58" s="675"/>
      <c r="F58" s="675"/>
      <c r="G58" s="675"/>
      <c r="H58" s="675"/>
      <c r="I58" s="675"/>
      <c r="J58" s="675"/>
      <c r="K58" s="675"/>
      <c r="L58" s="675"/>
      <c r="M58" s="433">
        <v>0</v>
      </c>
      <c r="N58" s="433">
        <v>0</v>
      </c>
      <c r="O58" s="433">
        <v>0</v>
      </c>
      <c r="P58" s="306"/>
      <c r="Q58" s="195"/>
      <c r="R58" s="195"/>
      <c r="S58" s="195"/>
      <c r="T58" s="220"/>
      <c r="U58" s="190">
        <v>0</v>
      </c>
      <c r="V58" s="459">
        <v>7</v>
      </c>
      <c r="W58" s="195">
        <f t="shared" si="31"/>
        <v>7</v>
      </c>
      <c r="X58" s="220"/>
      <c r="Y58" s="195"/>
      <c r="Z58" s="195"/>
      <c r="AA58" s="195"/>
      <c r="AB58" s="220"/>
      <c r="AC58" s="433">
        <f t="shared" si="27"/>
        <v>0</v>
      </c>
      <c r="AD58" s="308">
        <f t="shared" si="28"/>
        <v>7</v>
      </c>
      <c r="AE58" s="195">
        <f t="shared" si="29"/>
        <v>7</v>
      </c>
      <c r="AF58" s="220" t="e">
        <f t="shared" si="30"/>
        <v>#DIV/0!</v>
      </c>
    </row>
    <row r="59" spans="1:32" s="45" customFormat="1" ht="23.25" customHeight="1">
      <c r="A59" s="461">
        <v>14</v>
      </c>
      <c r="B59" s="675" t="s">
        <v>632</v>
      </c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433">
        <v>0</v>
      </c>
      <c r="N59" s="433">
        <v>0</v>
      </c>
      <c r="O59" s="433">
        <v>0</v>
      </c>
      <c r="P59" s="306"/>
      <c r="Q59" s="195"/>
      <c r="R59" s="195"/>
      <c r="S59" s="195"/>
      <c r="T59" s="220"/>
      <c r="U59" s="190">
        <v>0</v>
      </c>
      <c r="V59" s="459">
        <v>4</v>
      </c>
      <c r="W59" s="195">
        <f t="shared" si="31"/>
        <v>4</v>
      </c>
      <c r="X59" s="220"/>
      <c r="Y59" s="195"/>
      <c r="Z59" s="195"/>
      <c r="AA59" s="195"/>
      <c r="AB59" s="220"/>
      <c r="AC59" s="433">
        <f t="shared" si="27"/>
        <v>0</v>
      </c>
      <c r="AD59" s="308">
        <f t="shared" si="28"/>
        <v>4</v>
      </c>
      <c r="AE59" s="195">
        <f t="shared" si="29"/>
        <v>4</v>
      </c>
      <c r="AF59" s="220" t="e">
        <f t="shared" si="30"/>
        <v>#DIV/0!</v>
      </c>
    </row>
    <row r="60" spans="1:32" s="45" customFormat="1" ht="23.25" customHeight="1">
      <c r="A60" s="461">
        <v>15</v>
      </c>
      <c r="B60" s="675" t="s">
        <v>659</v>
      </c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433">
        <v>0</v>
      </c>
      <c r="N60" s="433">
        <v>0</v>
      </c>
      <c r="O60" s="433">
        <v>0</v>
      </c>
      <c r="P60" s="306"/>
      <c r="Q60" s="195"/>
      <c r="R60" s="195"/>
      <c r="S60" s="195"/>
      <c r="T60" s="220"/>
      <c r="U60" s="190">
        <v>0</v>
      </c>
      <c r="V60" s="459">
        <v>5</v>
      </c>
      <c r="W60" s="195">
        <f t="shared" si="31"/>
        <v>5</v>
      </c>
      <c r="X60" s="220"/>
      <c r="Y60" s="195"/>
      <c r="Z60" s="195"/>
      <c r="AA60" s="195"/>
      <c r="AB60" s="220"/>
      <c r="AC60" s="433">
        <f t="shared" si="27"/>
        <v>0</v>
      </c>
      <c r="AD60" s="308">
        <f t="shared" si="28"/>
        <v>5</v>
      </c>
      <c r="AE60" s="195">
        <f t="shared" si="29"/>
        <v>5</v>
      </c>
      <c r="AF60" s="220" t="e">
        <f t="shared" si="30"/>
        <v>#DIV/0!</v>
      </c>
    </row>
    <row r="61" spans="1:32" s="45" customFormat="1" ht="23.25" customHeight="1">
      <c r="A61" s="461">
        <v>16</v>
      </c>
      <c r="B61" s="675" t="s">
        <v>643</v>
      </c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433">
        <v>0</v>
      </c>
      <c r="N61" s="433">
        <v>0</v>
      </c>
      <c r="O61" s="433">
        <v>0</v>
      </c>
      <c r="P61" s="306"/>
      <c r="Q61" s="195"/>
      <c r="R61" s="195"/>
      <c r="S61" s="195"/>
      <c r="T61" s="220"/>
      <c r="U61" s="190">
        <v>0</v>
      </c>
      <c r="V61" s="459">
        <v>13</v>
      </c>
      <c r="W61" s="195">
        <f t="shared" si="31"/>
        <v>13</v>
      </c>
      <c r="X61" s="220"/>
      <c r="Y61" s="195"/>
      <c r="Z61" s="195"/>
      <c r="AA61" s="195"/>
      <c r="AB61" s="220"/>
      <c r="AC61" s="433">
        <f t="shared" si="27"/>
        <v>0</v>
      </c>
      <c r="AD61" s="308">
        <f t="shared" si="28"/>
        <v>13</v>
      </c>
      <c r="AE61" s="195">
        <f t="shared" si="29"/>
        <v>13</v>
      </c>
      <c r="AF61" s="220" t="e">
        <f t="shared" si="30"/>
        <v>#DIV/0!</v>
      </c>
    </row>
    <row r="62" spans="1:32" s="45" customFormat="1" ht="23.25" customHeight="1">
      <c r="A62" s="461">
        <v>17</v>
      </c>
      <c r="B62" s="675" t="s">
        <v>660</v>
      </c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433">
        <v>0</v>
      </c>
      <c r="N62" s="433">
        <v>0</v>
      </c>
      <c r="O62" s="433">
        <v>0</v>
      </c>
      <c r="P62" s="306"/>
      <c r="Q62" s="195"/>
      <c r="R62" s="195"/>
      <c r="S62" s="195"/>
      <c r="T62" s="220"/>
      <c r="U62" s="190">
        <v>0</v>
      </c>
      <c r="V62" s="459">
        <v>17</v>
      </c>
      <c r="W62" s="195">
        <f t="shared" si="31"/>
        <v>17</v>
      </c>
      <c r="X62" s="220"/>
      <c r="Y62" s="195"/>
      <c r="Z62" s="195"/>
      <c r="AA62" s="195"/>
      <c r="AB62" s="220"/>
      <c r="AC62" s="433">
        <f t="shared" si="27"/>
        <v>0</v>
      </c>
      <c r="AD62" s="308">
        <f t="shared" si="28"/>
        <v>17</v>
      </c>
      <c r="AE62" s="195">
        <f t="shared" si="29"/>
        <v>17</v>
      </c>
      <c r="AF62" s="220" t="e">
        <f t="shared" si="30"/>
        <v>#DIV/0!</v>
      </c>
    </row>
    <row r="63" spans="1:32" s="45" customFormat="1" ht="23.25" customHeight="1">
      <c r="A63" s="461">
        <v>18</v>
      </c>
      <c r="B63" s="675" t="s">
        <v>661</v>
      </c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433">
        <v>0</v>
      </c>
      <c r="N63" s="433">
        <v>0</v>
      </c>
      <c r="O63" s="433">
        <v>0</v>
      </c>
      <c r="P63" s="306"/>
      <c r="Q63" s="195"/>
      <c r="R63" s="195"/>
      <c r="S63" s="195"/>
      <c r="T63" s="220"/>
      <c r="U63" s="190">
        <v>0</v>
      </c>
      <c r="V63" s="459">
        <v>72</v>
      </c>
      <c r="W63" s="195">
        <f t="shared" si="31"/>
        <v>72</v>
      </c>
      <c r="X63" s="220"/>
      <c r="Y63" s="195"/>
      <c r="Z63" s="195"/>
      <c r="AA63" s="195"/>
      <c r="AB63" s="220"/>
      <c r="AC63" s="433">
        <f t="shared" si="27"/>
        <v>0</v>
      </c>
      <c r="AD63" s="308">
        <f t="shared" si="28"/>
        <v>72</v>
      </c>
      <c r="AE63" s="195">
        <f t="shared" si="29"/>
        <v>72</v>
      </c>
      <c r="AF63" s="220" t="e">
        <f t="shared" si="30"/>
        <v>#DIV/0!</v>
      </c>
    </row>
    <row r="64" spans="1:32" s="45" customFormat="1" ht="23.25" customHeight="1">
      <c r="A64" s="338">
        <v>3</v>
      </c>
      <c r="B64" s="711" t="s">
        <v>3</v>
      </c>
      <c r="C64" s="712"/>
      <c r="D64" s="712"/>
      <c r="E64" s="712"/>
      <c r="F64" s="712"/>
      <c r="G64" s="712"/>
      <c r="H64" s="712"/>
      <c r="I64" s="712"/>
      <c r="J64" s="712"/>
      <c r="K64" s="712"/>
      <c r="L64" s="713"/>
      <c r="M64" s="433">
        <v>0</v>
      </c>
      <c r="N64" s="433">
        <v>0</v>
      </c>
      <c r="O64" s="433">
        <v>0</v>
      </c>
      <c r="P64" s="215"/>
      <c r="Q64" s="194"/>
      <c r="R64" s="194"/>
      <c r="S64" s="194"/>
      <c r="T64" s="215"/>
      <c r="U64" s="433">
        <v>0</v>
      </c>
      <c r="V64" s="408">
        <f>SUM(V65:V68)</f>
        <v>813</v>
      </c>
      <c r="W64" s="194">
        <f t="shared" ref="W64:W74" si="32">V64-U64</f>
        <v>813</v>
      </c>
      <c r="X64" s="215"/>
      <c r="Y64" s="194"/>
      <c r="Z64" s="194"/>
      <c r="AA64" s="194"/>
      <c r="AB64" s="215"/>
      <c r="AC64" s="433">
        <f t="shared" si="10"/>
        <v>0</v>
      </c>
      <c r="AD64" s="300">
        <f t="shared" si="11"/>
        <v>813</v>
      </c>
      <c r="AE64" s="194">
        <f t="shared" ref="AE64:AE73" si="33">AD64-AC64</f>
        <v>813</v>
      </c>
      <c r="AF64" s="215"/>
    </row>
    <row r="65" spans="1:32" s="45" customFormat="1" ht="23.25" customHeight="1">
      <c r="A65" s="333">
        <v>1</v>
      </c>
      <c r="B65" s="740" t="s">
        <v>662</v>
      </c>
      <c r="C65" s="741" t="s">
        <v>533</v>
      </c>
      <c r="D65" s="741" t="s">
        <v>533</v>
      </c>
      <c r="E65" s="741" t="s">
        <v>533</v>
      </c>
      <c r="F65" s="741" t="s">
        <v>533</v>
      </c>
      <c r="G65" s="741" t="s">
        <v>533</v>
      </c>
      <c r="H65" s="741" t="s">
        <v>533</v>
      </c>
      <c r="I65" s="741" t="s">
        <v>533</v>
      </c>
      <c r="J65" s="741" t="s">
        <v>533</v>
      </c>
      <c r="K65" s="741" t="s">
        <v>533</v>
      </c>
      <c r="L65" s="742" t="s">
        <v>533</v>
      </c>
      <c r="M65" s="190">
        <v>0</v>
      </c>
      <c r="N65" s="190">
        <v>0</v>
      </c>
      <c r="O65" s="190">
        <v>0</v>
      </c>
      <c r="P65" s="220"/>
      <c r="Q65" s="195"/>
      <c r="R65" s="195"/>
      <c r="S65" s="195"/>
      <c r="T65" s="220"/>
      <c r="U65" s="190">
        <v>0</v>
      </c>
      <c r="V65" s="332">
        <v>417</v>
      </c>
      <c r="W65" s="195">
        <f t="shared" si="32"/>
        <v>417</v>
      </c>
      <c r="X65" s="220"/>
      <c r="Y65" s="195"/>
      <c r="Z65" s="195"/>
      <c r="AA65" s="195"/>
      <c r="AB65" s="220"/>
      <c r="AC65" s="190">
        <f t="shared" si="10"/>
        <v>0</v>
      </c>
      <c r="AD65" s="308">
        <f t="shared" si="11"/>
        <v>417</v>
      </c>
      <c r="AE65" s="195">
        <f t="shared" si="33"/>
        <v>417</v>
      </c>
      <c r="AF65" s="220"/>
    </row>
    <row r="66" spans="1:32" s="45" customFormat="1" ht="23.25" customHeight="1">
      <c r="A66" s="333">
        <v>2</v>
      </c>
      <c r="B66" s="740" t="s">
        <v>627</v>
      </c>
      <c r="C66" s="741"/>
      <c r="D66" s="741"/>
      <c r="E66" s="741"/>
      <c r="F66" s="741"/>
      <c r="G66" s="741"/>
      <c r="H66" s="741"/>
      <c r="I66" s="741"/>
      <c r="J66" s="741"/>
      <c r="K66" s="741"/>
      <c r="L66" s="742"/>
      <c r="M66" s="190">
        <v>0</v>
      </c>
      <c r="N66" s="190">
        <v>0</v>
      </c>
      <c r="O66" s="190">
        <v>0</v>
      </c>
      <c r="P66" s="220"/>
      <c r="Q66" s="195"/>
      <c r="R66" s="195"/>
      <c r="S66" s="195"/>
      <c r="T66" s="220"/>
      <c r="U66" s="190">
        <v>0</v>
      </c>
      <c r="V66" s="459">
        <v>4</v>
      </c>
      <c r="W66" s="195">
        <f t="shared" si="32"/>
        <v>4</v>
      </c>
      <c r="X66" s="220"/>
      <c r="Y66" s="195"/>
      <c r="Z66" s="195"/>
      <c r="AA66" s="195"/>
      <c r="AB66" s="220"/>
      <c r="AC66" s="190">
        <f t="shared" si="10"/>
        <v>0</v>
      </c>
      <c r="AD66" s="308">
        <f t="shared" si="11"/>
        <v>4</v>
      </c>
      <c r="AE66" s="195">
        <f t="shared" si="33"/>
        <v>4</v>
      </c>
      <c r="AF66" s="220"/>
    </row>
    <row r="67" spans="1:32" s="45" customFormat="1" ht="23.25" customHeight="1">
      <c r="A67" s="333">
        <v>3</v>
      </c>
      <c r="B67" s="740" t="s">
        <v>626</v>
      </c>
      <c r="C67" s="741" t="s">
        <v>574</v>
      </c>
      <c r="D67" s="741" t="s">
        <v>574</v>
      </c>
      <c r="E67" s="741" t="s">
        <v>574</v>
      </c>
      <c r="F67" s="741" t="s">
        <v>574</v>
      </c>
      <c r="G67" s="741" t="s">
        <v>574</v>
      </c>
      <c r="H67" s="741" t="s">
        <v>574</v>
      </c>
      <c r="I67" s="741" t="s">
        <v>574</v>
      </c>
      <c r="J67" s="741" t="s">
        <v>574</v>
      </c>
      <c r="K67" s="741" t="s">
        <v>574</v>
      </c>
      <c r="L67" s="742" t="s">
        <v>574</v>
      </c>
      <c r="M67" s="190">
        <v>0</v>
      </c>
      <c r="N67" s="190">
        <v>0</v>
      </c>
      <c r="O67" s="190">
        <v>0</v>
      </c>
      <c r="P67" s="220"/>
      <c r="Q67" s="195"/>
      <c r="R67" s="195"/>
      <c r="S67" s="195"/>
      <c r="T67" s="220"/>
      <c r="U67" s="190">
        <v>0</v>
      </c>
      <c r="V67" s="332">
        <v>195</v>
      </c>
      <c r="W67" s="195">
        <f t="shared" si="32"/>
        <v>195</v>
      </c>
      <c r="X67" s="220"/>
      <c r="Y67" s="195"/>
      <c r="Z67" s="195"/>
      <c r="AA67" s="195"/>
      <c r="AB67" s="220"/>
      <c r="AC67" s="190">
        <f t="shared" si="10"/>
        <v>0</v>
      </c>
      <c r="AD67" s="308">
        <f t="shared" si="11"/>
        <v>195</v>
      </c>
      <c r="AE67" s="195">
        <f t="shared" si="33"/>
        <v>195</v>
      </c>
      <c r="AF67" s="220"/>
    </row>
    <row r="68" spans="1:32" s="45" customFormat="1" ht="23.25" customHeight="1">
      <c r="A68" s="333">
        <v>4</v>
      </c>
      <c r="B68" s="740" t="s">
        <v>625</v>
      </c>
      <c r="C68" s="741" t="s">
        <v>575</v>
      </c>
      <c r="D68" s="741" t="s">
        <v>575</v>
      </c>
      <c r="E68" s="741" t="s">
        <v>575</v>
      </c>
      <c r="F68" s="741" t="s">
        <v>575</v>
      </c>
      <c r="G68" s="741" t="s">
        <v>575</v>
      </c>
      <c r="H68" s="741" t="s">
        <v>575</v>
      </c>
      <c r="I68" s="741" t="s">
        <v>575</v>
      </c>
      <c r="J68" s="741" t="s">
        <v>575</v>
      </c>
      <c r="K68" s="741" t="s">
        <v>575</v>
      </c>
      <c r="L68" s="742" t="s">
        <v>575</v>
      </c>
      <c r="M68" s="190">
        <v>0</v>
      </c>
      <c r="N68" s="190">
        <v>0</v>
      </c>
      <c r="O68" s="190">
        <v>0</v>
      </c>
      <c r="P68" s="220"/>
      <c r="Q68" s="195"/>
      <c r="R68" s="195"/>
      <c r="S68" s="195"/>
      <c r="T68" s="220"/>
      <c r="U68" s="190">
        <v>0</v>
      </c>
      <c r="V68" s="332">
        <v>197</v>
      </c>
      <c r="W68" s="195">
        <f t="shared" si="32"/>
        <v>197</v>
      </c>
      <c r="X68" s="220"/>
      <c r="Y68" s="195"/>
      <c r="Z68" s="195"/>
      <c r="AA68" s="195"/>
      <c r="AB68" s="220"/>
      <c r="AC68" s="190">
        <f t="shared" si="10"/>
        <v>0</v>
      </c>
      <c r="AD68" s="308">
        <f t="shared" si="11"/>
        <v>197</v>
      </c>
      <c r="AE68" s="195">
        <f t="shared" si="33"/>
        <v>197</v>
      </c>
      <c r="AF68" s="220"/>
    </row>
    <row r="69" spans="1:32" s="45" customFormat="1" ht="27" customHeight="1">
      <c r="A69" s="338">
        <v>4</v>
      </c>
      <c r="B69" s="711" t="s">
        <v>60</v>
      </c>
      <c r="C69" s="712"/>
      <c r="D69" s="712"/>
      <c r="E69" s="712"/>
      <c r="F69" s="712"/>
      <c r="G69" s="712"/>
      <c r="H69" s="712"/>
      <c r="I69" s="712"/>
      <c r="J69" s="712"/>
      <c r="K69" s="712"/>
      <c r="L69" s="713"/>
      <c r="M69" s="194">
        <f>SUM(M70:M72)</f>
        <v>0</v>
      </c>
      <c r="N69" s="194">
        <v>0</v>
      </c>
      <c r="O69" s="194">
        <v>0</v>
      </c>
      <c r="P69" s="215"/>
      <c r="Q69" s="447">
        <f>SUM(Q70:Q72)</f>
        <v>4460</v>
      </c>
      <c r="R69" s="447">
        <f>SUM(R70:R72)</f>
        <v>4460</v>
      </c>
      <c r="S69" s="194">
        <f t="shared" ref="S69:S70" si="34">R69-Q69</f>
        <v>0</v>
      </c>
      <c r="T69" s="309">
        <f t="shared" ref="T69:T70" si="35">R69/Q69*100</f>
        <v>100</v>
      </c>
      <c r="U69" s="433">
        <v>0</v>
      </c>
      <c r="V69" s="300">
        <f>SUM(V70:V72)</f>
        <v>254</v>
      </c>
      <c r="W69" s="194">
        <f t="shared" si="32"/>
        <v>254</v>
      </c>
      <c r="X69" s="309"/>
      <c r="Y69" s="194"/>
      <c r="Z69" s="194"/>
      <c r="AA69" s="194"/>
      <c r="AB69" s="215"/>
      <c r="AC69" s="300">
        <f t="shared" si="10"/>
        <v>4460</v>
      </c>
      <c r="AD69" s="300">
        <f t="shared" si="11"/>
        <v>4714</v>
      </c>
      <c r="AE69" s="194">
        <f t="shared" si="33"/>
        <v>254</v>
      </c>
      <c r="AF69" s="215"/>
    </row>
    <row r="70" spans="1:32" s="45" customFormat="1" ht="43.5" customHeight="1">
      <c r="A70" s="333">
        <v>1</v>
      </c>
      <c r="B70" s="672" t="s">
        <v>534</v>
      </c>
      <c r="C70" s="673"/>
      <c r="D70" s="673"/>
      <c r="E70" s="673"/>
      <c r="F70" s="673"/>
      <c r="G70" s="673"/>
      <c r="H70" s="673"/>
      <c r="I70" s="673"/>
      <c r="J70" s="673"/>
      <c r="K70" s="673"/>
      <c r="L70" s="674"/>
      <c r="M70" s="190">
        <v>0</v>
      </c>
      <c r="N70" s="190">
        <v>0</v>
      </c>
      <c r="O70" s="195">
        <f t="shared" ref="O70" si="36">N70-M70</f>
        <v>0</v>
      </c>
      <c r="P70" s="220" t="e">
        <f t="shared" ref="P70" si="37">N70/M70*100</f>
        <v>#DIV/0!</v>
      </c>
      <c r="Q70" s="448">
        <v>4460</v>
      </c>
      <c r="R70" s="448">
        <v>4460</v>
      </c>
      <c r="S70" s="194">
        <f t="shared" si="34"/>
        <v>0</v>
      </c>
      <c r="T70" s="306">
        <f t="shared" si="35"/>
        <v>100</v>
      </c>
      <c r="U70" s="190">
        <v>0</v>
      </c>
      <c r="V70" s="190">
        <v>0</v>
      </c>
      <c r="W70" s="190">
        <v>0</v>
      </c>
      <c r="X70" s="306"/>
      <c r="Y70" s="195"/>
      <c r="Z70" s="195"/>
      <c r="AA70" s="195"/>
      <c r="AB70" s="220"/>
      <c r="AC70" s="308">
        <f t="shared" si="10"/>
        <v>4460</v>
      </c>
      <c r="AD70" s="308">
        <f t="shared" si="11"/>
        <v>4460</v>
      </c>
      <c r="AE70" s="195">
        <f t="shared" si="33"/>
        <v>0</v>
      </c>
      <c r="AF70" s="306">
        <f t="shared" ref="AF70" si="38">AD70/AC70*100</f>
        <v>100</v>
      </c>
    </row>
    <row r="71" spans="1:32" s="45" customFormat="1" ht="48" customHeight="1">
      <c r="A71" s="333">
        <v>2</v>
      </c>
      <c r="B71" s="676" t="s">
        <v>693</v>
      </c>
      <c r="C71" s="677"/>
      <c r="D71" s="677"/>
      <c r="E71" s="677"/>
      <c r="F71" s="677"/>
      <c r="G71" s="677"/>
      <c r="H71" s="677"/>
      <c r="I71" s="677"/>
      <c r="J71" s="677"/>
      <c r="K71" s="677"/>
      <c r="L71" s="678"/>
      <c r="M71" s="190"/>
      <c r="N71" s="190"/>
      <c r="O71" s="195"/>
      <c r="P71" s="220"/>
      <c r="Q71" s="459"/>
      <c r="R71" s="459"/>
      <c r="S71" s="194"/>
      <c r="T71" s="306"/>
      <c r="U71" s="190">
        <v>0</v>
      </c>
      <c r="V71" s="308">
        <v>204</v>
      </c>
      <c r="W71" s="195">
        <f t="shared" si="32"/>
        <v>204</v>
      </c>
      <c r="X71" s="306"/>
      <c r="Y71" s="195"/>
      <c r="Z71" s="195"/>
      <c r="AA71" s="195"/>
      <c r="AB71" s="220"/>
      <c r="AC71" s="190">
        <f t="shared" ref="AC71" si="39">M71+Q71+U71+Y71</f>
        <v>0</v>
      </c>
      <c r="AD71" s="308">
        <f t="shared" ref="AD71" si="40">N71+R71+V71+Z71</f>
        <v>204</v>
      </c>
      <c r="AE71" s="195">
        <f t="shared" ref="AE71" si="41">AD71-AC71</f>
        <v>204</v>
      </c>
      <c r="AF71" s="220" t="e">
        <f t="shared" ref="AF71" si="42">AD71/AC71*100</f>
        <v>#DIV/0!</v>
      </c>
    </row>
    <row r="72" spans="1:32" s="45" customFormat="1" ht="28.5" customHeight="1">
      <c r="A72" s="333">
        <v>3</v>
      </c>
      <c r="B72" s="672" t="s">
        <v>663</v>
      </c>
      <c r="C72" s="673"/>
      <c r="D72" s="673"/>
      <c r="E72" s="673"/>
      <c r="F72" s="673"/>
      <c r="G72" s="673"/>
      <c r="H72" s="673"/>
      <c r="I72" s="673"/>
      <c r="J72" s="673"/>
      <c r="K72" s="673"/>
      <c r="L72" s="674"/>
      <c r="M72" s="190">
        <v>0</v>
      </c>
      <c r="N72" s="190">
        <v>0</v>
      </c>
      <c r="O72" s="190">
        <v>0</v>
      </c>
      <c r="P72" s="220"/>
      <c r="Q72" s="195"/>
      <c r="R72" s="195"/>
      <c r="S72" s="195"/>
      <c r="T72" s="220"/>
      <c r="U72" s="190">
        <v>0</v>
      </c>
      <c r="V72" s="308">
        <v>50</v>
      </c>
      <c r="W72" s="195">
        <f t="shared" si="32"/>
        <v>50</v>
      </c>
      <c r="X72" s="220"/>
      <c r="Y72" s="195"/>
      <c r="Z72" s="195"/>
      <c r="AA72" s="195"/>
      <c r="AB72" s="220"/>
      <c r="AC72" s="190">
        <f t="shared" si="10"/>
        <v>0</v>
      </c>
      <c r="AD72" s="308">
        <f t="shared" si="11"/>
        <v>50</v>
      </c>
      <c r="AE72" s="195">
        <f t="shared" si="33"/>
        <v>50</v>
      </c>
      <c r="AF72" s="220"/>
    </row>
    <row r="73" spans="1:32" s="45" customFormat="1" ht="28.5" customHeight="1">
      <c r="A73" s="338">
        <v>5</v>
      </c>
      <c r="B73" s="669" t="s">
        <v>211</v>
      </c>
      <c r="C73" s="670" t="s">
        <v>211</v>
      </c>
      <c r="D73" s="670" t="s">
        <v>211</v>
      </c>
      <c r="E73" s="670" t="s">
        <v>211</v>
      </c>
      <c r="F73" s="670" t="s">
        <v>211</v>
      </c>
      <c r="G73" s="670" t="s">
        <v>211</v>
      </c>
      <c r="H73" s="670" t="s">
        <v>211</v>
      </c>
      <c r="I73" s="670" t="s">
        <v>211</v>
      </c>
      <c r="J73" s="670" t="s">
        <v>211</v>
      </c>
      <c r="K73" s="670" t="s">
        <v>211</v>
      </c>
      <c r="L73" s="671" t="s">
        <v>211</v>
      </c>
      <c r="M73" s="433">
        <v>0</v>
      </c>
      <c r="N73" s="433">
        <v>0</v>
      </c>
      <c r="O73" s="433">
        <v>0</v>
      </c>
      <c r="P73" s="215"/>
      <c r="Q73" s="194"/>
      <c r="R73" s="194"/>
      <c r="S73" s="194"/>
      <c r="T73" s="215"/>
      <c r="U73" s="433">
        <v>0</v>
      </c>
      <c r="V73" s="408">
        <v>0</v>
      </c>
      <c r="W73" s="194">
        <f t="shared" si="32"/>
        <v>0</v>
      </c>
      <c r="X73" s="215"/>
      <c r="Y73" s="194"/>
      <c r="Z73" s="194"/>
      <c r="AA73" s="194"/>
      <c r="AB73" s="215"/>
      <c r="AC73" s="433">
        <f t="shared" si="10"/>
        <v>0</v>
      </c>
      <c r="AD73" s="300">
        <f t="shared" si="11"/>
        <v>0</v>
      </c>
      <c r="AE73" s="194">
        <f t="shared" si="33"/>
        <v>0</v>
      </c>
      <c r="AF73" s="215"/>
    </row>
    <row r="74" spans="1:32" s="45" customFormat="1" ht="33.75" customHeight="1">
      <c r="A74" s="711" t="s">
        <v>50</v>
      </c>
      <c r="B74" s="712"/>
      <c r="C74" s="712"/>
      <c r="D74" s="712"/>
      <c r="E74" s="712"/>
      <c r="F74" s="712"/>
      <c r="G74" s="712"/>
      <c r="H74" s="712"/>
      <c r="I74" s="712"/>
      <c r="J74" s="712"/>
      <c r="K74" s="712"/>
      <c r="L74" s="713"/>
      <c r="M74" s="300">
        <f>M28+M45+M64+M69+M73</f>
        <v>2988</v>
      </c>
      <c r="N74" s="300">
        <f>N28+N45+N64+N69+N73</f>
        <v>2988</v>
      </c>
      <c r="O74" s="194">
        <f t="shared" ref="O74" si="43">N74-M74</f>
        <v>0</v>
      </c>
      <c r="P74" s="309">
        <f t="shared" ref="P74" si="44">N74/M74*100</f>
        <v>100</v>
      </c>
      <c r="Q74" s="300">
        <f>Q28+Q45+Q64+Q69+Q73</f>
        <v>4460</v>
      </c>
      <c r="R74" s="300">
        <f>R28+R45+R64+R69+R73</f>
        <v>4460</v>
      </c>
      <c r="S74" s="194">
        <f t="shared" ref="S74" si="45">R74-Q74</f>
        <v>0</v>
      </c>
      <c r="T74" s="309">
        <f t="shared" ref="T74" si="46">R74/Q74*100</f>
        <v>100</v>
      </c>
      <c r="U74" s="300">
        <f>U28+U45+U64+U69+U73</f>
        <v>1165</v>
      </c>
      <c r="V74" s="300">
        <f>V28+V45+V64+V69+V73</f>
        <v>2348</v>
      </c>
      <c r="W74" s="194">
        <f t="shared" si="32"/>
        <v>1183</v>
      </c>
      <c r="X74" s="309">
        <f t="shared" ref="X74" si="47">V74/U74*100</f>
        <v>201.54506437768239</v>
      </c>
      <c r="Y74" s="194">
        <f>SUM(Y49:Y73)</f>
        <v>0</v>
      </c>
      <c r="Z74" s="194">
        <f>SUM(Z49:Z73)</f>
        <v>0</v>
      </c>
      <c r="AA74" s="194">
        <f>SUM(AA49:AA73)</f>
        <v>0</v>
      </c>
      <c r="AB74" s="215" t="e">
        <f>Z74/Y74*100</f>
        <v>#DIV/0!</v>
      </c>
      <c r="AC74" s="300">
        <f>AC28+AC45+AC64+AC69+AC73</f>
        <v>8613</v>
      </c>
      <c r="AD74" s="300">
        <f>AD28+AD45+AD64+AD69+AD73</f>
        <v>9796</v>
      </c>
      <c r="AE74" s="194">
        <f t="shared" ref="AE74" si="48">AD74-AC74</f>
        <v>1183</v>
      </c>
      <c r="AF74" s="309">
        <f t="shared" ref="AF74" si="49">AD74/AC74*100</f>
        <v>113.73505166608615</v>
      </c>
    </row>
    <row r="75" spans="1:32" s="45" customFormat="1" ht="34.5" customHeight="1">
      <c r="A75" s="672" t="s">
        <v>51</v>
      </c>
      <c r="B75" s="673"/>
      <c r="C75" s="673"/>
      <c r="D75" s="673"/>
      <c r="E75" s="673"/>
      <c r="F75" s="673"/>
      <c r="G75" s="673"/>
      <c r="H75" s="673"/>
      <c r="I75" s="673"/>
      <c r="J75" s="673"/>
      <c r="K75" s="673"/>
      <c r="L75" s="674"/>
      <c r="M75" s="195">
        <f>M74/AC74*100</f>
        <v>34.691745036572627</v>
      </c>
      <c r="N75" s="195">
        <f>N74/AD74*100</f>
        <v>30.502245814618213</v>
      </c>
      <c r="O75" s="216"/>
      <c r="P75" s="216"/>
      <c r="Q75" s="195">
        <f>Q74/AC74*100</f>
        <v>51.782189713224192</v>
      </c>
      <c r="R75" s="195">
        <f>R74/AD74*100</f>
        <v>45.528787260106171</v>
      </c>
      <c r="S75" s="216"/>
      <c r="T75" s="216"/>
      <c r="U75" s="195">
        <f>U74/AC74*100</f>
        <v>13.526065250203182</v>
      </c>
      <c r="V75" s="195">
        <f>V74/AD74*100</f>
        <v>23.968966925275623</v>
      </c>
      <c r="W75" s="216"/>
      <c r="X75" s="216"/>
      <c r="Y75" s="195">
        <f>Y74/AC74*100</f>
        <v>0</v>
      </c>
      <c r="Z75" s="195">
        <f>Z74/AD74*100</f>
        <v>0</v>
      </c>
      <c r="AA75" s="216"/>
      <c r="AB75" s="216"/>
      <c r="AC75" s="195">
        <f>SUM(M75,Q75,U75,Y75)</f>
        <v>100</v>
      </c>
      <c r="AD75" s="195">
        <f>SUM(N75,R75,V75,Z75)</f>
        <v>100</v>
      </c>
      <c r="AE75" s="195"/>
      <c r="AF75" s="195"/>
    </row>
    <row r="76" spans="1:32" s="45" customFormat="1" ht="15" customHeight="1">
      <c r="A76" s="167"/>
      <c r="B76" s="167"/>
      <c r="C76" s="167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68"/>
      <c r="T76" s="168"/>
      <c r="U76" s="168"/>
      <c r="V76" s="168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</row>
    <row r="77" spans="1:32" s="45" customFormat="1" ht="15" customHeight="1">
      <c r="A77" s="167"/>
      <c r="B77" s="167"/>
      <c r="C77" s="167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</row>
    <row r="78" spans="1:32" s="82" customFormat="1" ht="31.5" customHeight="1">
      <c r="A78" s="158"/>
      <c r="B78" s="158"/>
      <c r="C78" s="158" t="s">
        <v>355</v>
      </c>
      <c r="D78" s="158"/>
      <c r="E78" s="158"/>
      <c r="F78" s="158"/>
      <c r="G78" s="158"/>
      <c r="H78" s="158"/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</row>
    <row r="79" spans="1:32" s="83" customFormat="1" ht="20.25">
      <c r="A79" s="139"/>
      <c r="B79" s="139"/>
      <c r="C79" s="139"/>
      <c r="D79" s="139"/>
      <c r="E79" s="139"/>
      <c r="F79" s="139"/>
      <c r="G79" s="139"/>
      <c r="H79" s="139"/>
      <c r="I79" s="139"/>
      <c r="J79" s="139"/>
      <c r="K79" s="169"/>
      <c r="L79" s="13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716" t="s">
        <v>329</v>
      </c>
      <c r="AE79" s="716"/>
      <c r="AF79" s="716"/>
    </row>
    <row r="80" spans="1:32" s="84" customFormat="1" ht="34.5" customHeight="1">
      <c r="A80" s="622" t="s">
        <v>47</v>
      </c>
      <c r="B80" s="607" t="s">
        <v>183</v>
      </c>
      <c r="C80" s="609"/>
      <c r="D80" s="605" t="s">
        <v>185</v>
      </c>
      <c r="E80" s="605"/>
      <c r="F80" s="605" t="s">
        <v>130</v>
      </c>
      <c r="G80" s="605"/>
      <c r="H80" s="605" t="s">
        <v>287</v>
      </c>
      <c r="I80" s="605"/>
      <c r="J80" s="605" t="s">
        <v>288</v>
      </c>
      <c r="K80" s="605"/>
      <c r="L80" s="605" t="s">
        <v>582</v>
      </c>
      <c r="M80" s="605"/>
      <c r="N80" s="605"/>
      <c r="O80" s="605"/>
      <c r="P80" s="605"/>
      <c r="Q80" s="605"/>
      <c r="R80" s="605"/>
      <c r="S80" s="605"/>
      <c r="T80" s="605"/>
      <c r="U80" s="605"/>
      <c r="V80" s="605" t="s">
        <v>184</v>
      </c>
      <c r="W80" s="605"/>
      <c r="X80" s="605"/>
      <c r="Y80" s="605"/>
      <c r="Z80" s="605"/>
      <c r="AA80" s="605" t="s">
        <v>290</v>
      </c>
      <c r="AB80" s="605"/>
      <c r="AC80" s="605"/>
      <c r="AD80" s="605"/>
      <c r="AE80" s="605"/>
      <c r="AF80" s="605"/>
    </row>
    <row r="81" spans="1:32" s="84" customFormat="1" ht="52.5" customHeight="1">
      <c r="A81" s="622"/>
      <c r="B81" s="730"/>
      <c r="C81" s="732"/>
      <c r="D81" s="605"/>
      <c r="E81" s="605"/>
      <c r="F81" s="605"/>
      <c r="G81" s="605"/>
      <c r="H81" s="605"/>
      <c r="I81" s="605"/>
      <c r="J81" s="605"/>
      <c r="K81" s="605"/>
      <c r="L81" s="605" t="s">
        <v>167</v>
      </c>
      <c r="M81" s="605"/>
      <c r="N81" s="605" t="s">
        <v>171</v>
      </c>
      <c r="O81" s="605"/>
      <c r="P81" s="605" t="s">
        <v>172</v>
      </c>
      <c r="Q81" s="605"/>
      <c r="R81" s="605"/>
      <c r="S81" s="605"/>
      <c r="T81" s="605"/>
      <c r="U81" s="605"/>
      <c r="V81" s="605"/>
      <c r="W81" s="605"/>
      <c r="X81" s="605"/>
      <c r="Y81" s="605"/>
      <c r="Z81" s="605"/>
      <c r="AA81" s="605"/>
      <c r="AB81" s="605"/>
      <c r="AC81" s="605"/>
      <c r="AD81" s="605"/>
      <c r="AE81" s="605"/>
      <c r="AF81" s="605"/>
    </row>
    <row r="82" spans="1:32" s="85" customFormat="1" ht="90" customHeight="1">
      <c r="A82" s="622"/>
      <c r="B82" s="610"/>
      <c r="C82" s="612"/>
      <c r="D82" s="605"/>
      <c r="E82" s="605"/>
      <c r="F82" s="605"/>
      <c r="G82" s="605"/>
      <c r="H82" s="605"/>
      <c r="I82" s="605"/>
      <c r="J82" s="605"/>
      <c r="K82" s="605"/>
      <c r="L82" s="605"/>
      <c r="M82" s="605"/>
      <c r="N82" s="605"/>
      <c r="O82" s="605"/>
      <c r="P82" s="605" t="s">
        <v>168</v>
      </c>
      <c r="Q82" s="605"/>
      <c r="R82" s="605" t="s">
        <v>169</v>
      </c>
      <c r="S82" s="605"/>
      <c r="T82" s="605" t="s">
        <v>170</v>
      </c>
      <c r="U82" s="605"/>
      <c r="V82" s="605"/>
      <c r="W82" s="605"/>
      <c r="X82" s="605"/>
      <c r="Y82" s="605"/>
      <c r="Z82" s="605"/>
      <c r="AA82" s="605"/>
      <c r="AB82" s="605"/>
      <c r="AC82" s="605"/>
      <c r="AD82" s="605"/>
      <c r="AE82" s="605"/>
      <c r="AF82" s="605"/>
    </row>
    <row r="83" spans="1:32" s="84" customFormat="1" ht="30" customHeight="1">
      <c r="A83" s="142">
        <v>1</v>
      </c>
      <c r="B83" s="643">
        <v>2</v>
      </c>
      <c r="C83" s="644"/>
      <c r="D83" s="605">
        <v>3</v>
      </c>
      <c r="E83" s="605"/>
      <c r="F83" s="605">
        <v>4</v>
      </c>
      <c r="G83" s="605"/>
      <c r="H83" s="605">
        <v>5</v>
      </c>
      <c r="I83" s="605"/>
      <c r="J83" s="605">
        <v>6</v>
      </c>
      <c r="K83" s="605"/>
      <c r="L83" s="643">
        <v>7</v>
      </c>
      <c r="M83" s="644"/>
      <c r="N83" s="643">
        <v>8</v>
      </c>
      <c r="O83" s="644"/>
      <c r="P83" s="605">
        <v>9</v>
      </c>
      <c r="Q83" s="605"/>
      <c r="R83" s="622">
        <v>10</v>
      </c>
      <c r="S83" s="622"/>
      <c r="T83" s="605">
        <v>11</v>
      </c>
      <c r="U83" s="605"/>
      <c r="V83" s="605">
        <v>12</v>
      </c>
      <c r="W83" s="605"/>
      <c r="X83" s="605"/>
      <c r="Y83" s="605"/>
      <c r="Z83" s="605"/>
      <c r="AA83" s="605">
        <v>13</v>
      </c>
      <c r="AB83" s="605"/>
      <c r="AC83" s="605"/>
      <c r="AD83" s="605"/>
      <c r="AE83" s="605"/>
      <c r="AF83" s="605"/>
    </row>
    <row r="84" spans="1:32" s="84" customFormat="1" ht="30.75" customHeight="1">
      <c r="A84" s="170"/>
      <c r="B84" s="722"/>
      <c r="C84" s="723"/>
      <c r="D84" s="721"/>
      <c r="E84" s="721"/>
      <c r="F84" s="627"/>
      <c r="G84" s="627"/>
      <c r="H84" s="627"/>
      <c r="I84" s="627"/>
      <c r="J84" s="627"/>
      <c r="K84" s="627"/>
      <c r="L84" s="603"/>
      <c r="M84" s="604"/>
      <c r="N84" s="603">
        <f t="shared" ref="N84" si="50">SUM(P84,R84,T84)</f>
        <v>0</v>
      </c>
      <c r="O84" s="604"/>
      <c r="P84" s="627"/>
      <c r="Q84" s="627"/>
      <c r="R84" s="627"/>
      <c r="S84" s="627"/>
      <c r="T84" s="627"/>
      <c r="U84" s="627"/>
      <c r="V84" s="736"/>
      <c r="W84" s="736"/>
      <c r="X84" s="736"/>
      <c r="Y84" s="736"/>
      <c r="Z84" s="736"/>
      <c r="AA84" s="717"/>
      <c r="AB84" s="717"/>
      <c r="AC84" s="717"/>
      <c r="AD84" s="717"/>
      <c r="AE84" s="717"/>
      <c r="AF84" s="717"/>
    </row>
    <row r="85" spans="1:32" s="84" customFormat="1" ht="37.5" customHeight="1">
      <c r="A85" s="751" t="s">
        <v>50</v>
      </c>
      <c r="B85" s="752"/>
      <c r="C85" s="752"/>
      <c r="D85" s="752"/>
      <c r="E85" s="753"/>
      <c r="F85" s="626">
        <f>SUM(F84:F84)</f>
        <v>0</v>
      </c>
      <c r="G85" s="626"/>
      <c r="H85" s="626">
        <f>SUM(H84:H84)</f>
        <v>0</v>
      </c>
      <c r="I85" s="626"/>
      <c r="J85" s="626">
        <f>SUM(J84:J84)</f>
        <v>0</v>
      </c>
      <c r="K85" s="626"/>
      <c r="L85" s="626">
        <f>SUM(L84:L84)</f>
        <v>0</v>
      </c>
      <c r="M85" s="626"/>
      <c r="N85" s="626">
        <f>SUM(N84:N84)</f>
        <v>0</v>
      </c>
      <c r="O85" s="626"/>
      <c r="P85" s="626">
        <f>SUM(P84:P84)</f>
        <v>0</v>
      </c>
      <c r="Q85" s="626"/>
      <c r="R85" s="626">
        <f>SUM(R84:R84)</f>
        <v>0</v>
      </c>
      <c r="S85" s="626"/>
      <c r="T85" s="626">
        <f>SUM(T84:T84)</f>
        <v>0</v>
      </c>
      <c r="U85" s="626"/>
      <c r="V85" s="750"/>
      <c r="W85" s="750"/>
      <c r="X85" s="750"/>
      <c r="Y85" s="750"/>
      <c r="Z85" s="750"/>
      <c r="AA85" s="652"/>
      <c r="AB85" s="652"/>
      <c r="AC85" s="652"/>
      <c r="AD85" s="652"/>
      <c r="AE85" s="652"/>
      <c r="AF85" s="652"/>
    </row>
    <row r="86" spans="1:32" s="45" customFormat="1" ht="15" customHeight="1">
      <c r="A86" s="167"/>
      <c r="B86" s="167"/>
      <c r="C86" s="167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39"/>
      <c r="X86" s="139"/>
      <c r="Y86" s="139"/>
      <c r="Z86" s="139"/>
      <c r="AA86" s="139"/>
      <c r="AB86" s="139"/>
      <c r="AC86" s="139"/>
      <c r="AD86" s="139"/>
      <c r="AE86" s="139"/>
      <c r="AF86" s="139"/>
    </row>
    <row r="87" spans="1:32" s="45" customFormat="1" ht="15" customHeight="1">
      <c r="A87" s="167"/>
      <c r="B87" s="167"/>
      <c r="C87" s="167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68"/>
      <c r="T87" s="168"/>
      <c r="U87" s="168"/>
      <c r="V87" s="168"/>
      <c r="W87" s="139"/>
      <c r="X87" s="139"/>
      <c r="Y87" s="139"/>
      <c r="Z87" s="139"/>
      <c r="AA87" s="139"/>
      <c r="AB87" s="139"/>
      <c r="AC87" s="139"/>
      <c r="AD87" s="139"/>
      <c r="AE87" s="139"/>
      <c r="AF87" s="139"/>
    </row>
    <row r="88" spans="1:32" s="45" customFormat="1" ht="15" customHeight="1">
      <c r="A88" s="167"/>
      <c r="B88" s="167"/>
      <c r="C88" s="167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68"/>
      <c r="T88" s="168"/>
      <c r="U88" s="168"/>
      <c r="V88" s="168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</row>
    <row r="89" spans="1:32" s="45" customFormat="1" ht="15" customHeight="1">
      <c r="A89" s="167"/>
      <c r="B89" s="167"/>
      <c r="C89" s="167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</row>
    <row r="90" spans="1:32" s="45" customFormat="1" ht="32.25" customHeight="1">
      <c r="A90" s="167"/>
      <c r="B90" s="556" t="s">
        <v>579</v>
      </c>
      <c r="C90" s="556"/>
      <c r="D90" s="556"/>
      <c r="E90" s="556"/>
      <c r="F90" s="556"/>
      <c r="G90" s="556"/>
      <c r="H90" s="168"/>
      <c r="I90" s="168"/>
      <c r="J90" s="168"/>
      <c r="K90" s="168"/>
      <c r="L90" s="168"/>
      <c r="M90" s="749" t="s">
        <v>166</v>
      </c>
      <c r="N90" s="749"/>
      <c r="O90" s="749"/>
      <c r="P90" s="749"/>
      <c r="Q90" s="749"/>
      <c r="R90" s="168"/>
      <c r="S90" s="168"/>
      <c r="T90" s="168"/>
      <c r="U90" s="168"/>
      <c r="V90" s="168"/>
      <c r="W90" s="556" t="s">
        <v>471</v>
      </c>
      <c r="X90" s="586"/>
      <c r="Y90" s="586"/>
      <c r="Z90" s="586"/>
      <c r="AA90" s="586"/>
      <c r="AB90" s="139"/>
      <c r="AC90" s="139"/>
      <c r="AD90" s="139"/>
      <c r="AE90" s="139"/>
      <c r="AF90" s="139"/>
    </row>
    <row r="91" spans="1:32" s="54" customFormat="1" ht="33.75" customHeight="1">
      <c r="B91" s="554" t="s">
        <v>65</v>
      </c>
      <c r="C91" s="554"/>
      <c r="D91" s="554"/>
      <c r="E91" s="554"/>
      <c r="F91" s="554"/>
      <c r="G91" s="554"/>
      <c r="H91" s="82"/>
      <c r="I91" s="82"/>
      <c r="J91" s="82"/>
      <c r="K91" s="82"/>
      <c r="L91" s="82"/>
      <c r="M91" s="554" t="s">
        <v>66</v>
      </c>
      <c r="N91" s="554"/>
      <c r="O91" s="554"/>
      <c r="P91" s="554"/>
      <c r="Q91" s="554"/>
      <c r="V91" s="45"/>
      <c r="W91" s="554" t="s">
        <v>94</v>
      </c>
      <c r="X91" s="554"/>
      <c r="Y91" s="554"/>
      <c r="Z91" s="554"/>
      <c r="AA91" s="554"/>
    </row>
    <row r="92" spans="1:32" s="54" customFormat="1">
      <c r="F92" s="41"/>
      <c r="G92" s="41"/>
      <c r="H92" s="41"/>
      <c r="I92" s="41"/>
      <c r="J92" s="41"/>
      <c r="K92" s="41"/>
      <c r="L92" s="41"/>
      <c r="Q92" s="41"/>
      <c r="R92" s="41"/>
      <c r="S92" s="41"/>
      <c r="T92" s="41"/>
      <c r="X92" s="41"/>
      <c r="Y92" s="41"/>
      <c r="Z92" s="41"/>
      <c r="AA92" s="41"/>
    </row>
    <row r="93" spans="1:32" s="45" customFormat="1">
      <c r="C93" s="86"/>
      <c r="D93" s="86"/>
      <c r="E93" s="86"/>
      <c r="F93" s="86"/>
      <c r="G93" s="86"/>
      <c r="H93" s="86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6"/>
      <c r="V93" s="86"/>
    </row>
    <row r="94" spans="1:32" s="715" customFormat="1" ht="12.75">
      <c r="A94" s="714" t="s">
        <v>336</v>
      </c>
    </row>
    <row r="95" spans="1:32" s="45" customFormat="1"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</row>
    <row r="96" spans="1:32" s="45" customFormat="1">
      <c r="C96" s="88"/>
    </row>
    <row r="97" spans="3:3" s="45" customFormat="1"/>
    <row r="98" spans="3:3" s="45" customFormat="1"/>
    <row r="99" spans="3:3" s="45" customFormat="1" ht="19.5">
      <c r="C99" s="89"/>
    </row>
    <row r="100" spans="3:3" ht="19.5">
      <c r="C100" s="14"/>
    </row>
    <row r="101" spans="3:3" ht="19.5">
      <c r="C101" s="14"/>
    </row>
    <row r="102" spans="3:3" ht="19.5">
      <c r="C102" s="14"/>
    </row>
    <row r="103" spans="3:3" ht="19.5">
      <c r="C103" s="14"/>
    </row>
    <row r="104" spans="3:3" ht="19.5">
      <c r="C104" s="14"/>
    </row>
    <row r="105" spans="3:3" ht="19.5">
      <c r="C105" s="14"/>
    </row>
  </sheetData>
  <mergeCells count="213">
    <mergeCell ref="D18:G18"/>
    <mergeCell ref="B65:L65"/>
    <mergeCell ref="B64:L64"/>
    <mergeCell ref="B32:L32"/>
    <mergeCell ref="B31:L31"/>
    <mergeCell ref="B30:L30"/>
    <mergeCell ref="B29:L29"/>
    <mergeCell ref="B38:L38"/>
    <mergeCell ref="B37:L37"/>
    <mergeCell ref="B36:L36"/>
    <mergeCell ref="B35:L35"/>
    <mergeCell ref="B47:L47"/>
    <mergeCell ref="B46:L46"/>
    <mergeCell ref="B45:L45"/>
    <mergeCell ref="B44:L44"/>
    <mergeCell ref="B42:L42"/>
    <mergeCell ref="H18:O18"/>
    <mergeCell ref="B58:L58"/>
    <mergeCell ref="B59:L59"/>
    <mergeCell ref="B62:L62"/>
    <mergeCell ref="B60:L60"/>
    <mergeCell ref="B61:L61"/>
    <mergeCell ref="B53:L53"/>
    <mergeCell ref="B54:L54"/>
    <mergeCell ref="B66:L66"/>
    <mergeCell ref="R84:S84"/>
    <mergeCell ref="P81:U81"/>
    <mergeCell ref="A74:L74"/>
    <mergeCell ref="P83:Q83"/>
    <mergeCell ref="A75:L75"/>
    <mergeCell ref="A80:A82"/>
    <mergeCell ref="J80:K82"/>
    <mergeCell ref="L83:M83"/>
    <mergeCell ref="N83:O83"/>
    <mergeCell ref="D83:E83"/>
    <mergeCell ref="B80:C82"/>
    <mergeCell ref="L81:M82"/>
    <mergeCell ref="H80:I82"/>
    <mergeCell ref="H83:I83"/>
    <mergeCell ref="R83:S83"/>
    <mergeCell ref="N81:O82"/>
    <mergeCell ref="B83:C83"/>
    <mergeCell ref="F80:G82"/>
    <mergeCell ref="D80:E82"/>
    <mergeCell ref="F83:G83"/>
    <mergeCell ref="B55:L55"/>
    <mergeCell ref="B56:L56"/>
    <mergeCell ref="M24:P24"/>
    <mergeCell ref="P25:P26"/>
    <mergeCell ref="M25:M26"/>
    <mergeCell ref="N25:N26"/>
    <mergeCell ref="B34:L34"/>
    <mergeCell ref="B33:L33"/>
    <mergeCell ref="B41:L41"/>
    <mergeCell ref="B40:L40"/>
    <mergeCell ref="B39:L39"/>
    <mergeCell ref="B91:G91"/>
    <mergeCell ref="W91:AA91"/>
    <mergeCell ref="M90:Q90"/>
    <mergeCell ref="M91:Q91"/>
    <mergeCell ref="R85:S85"/>
    <mergeCell ref="H85:I85"/>
    <mergeCell ref="L85:M85"/>
    <mergeCell ref="N85:O85"/>
    <mergeCell ref="B90:G90"/>
    <mergeCell ref="W90:AA90"/>
    <mergeCell ref="T85:U85"/>
    <mergeCell ref="V85:Z85"/>
    <mergeCell ref="J85:K85"/>
    <mergeCell ref="P85:Q85"/>
    <mergeCell ref="F85:G85"/>
    <mergeCell ref="A85:E85"/>
    <mergeCell ref="AA85:AF85"/>
    <mergeCell ref="AD16:AF16"/>
    <mergeCell ref="AD17:AF17"/>
    <mergeCell ref="AD18:AF18"/>
    <mergeCell ref="U19:W19"/>
    <mergeCell ref="AA16:AC16"/>
    <mergeCell ref="AA17:AC17"/>
    <mergeCell ref="AD13:AF15"/>
    <mergeCell ref="AA13:AC15"/>
    <mergeCell ref="U17:W17"/>
    <mergeCell ref="X17:Z17"/>
    <mergeCell ref="X19:Z19"/>
    <mergeCell ref="U16:W16"/>
    <mergeCell ref="U14:W15"/>
    <mergeCell ref="AD19:AF19"/>
    <mergeCell ref="AA19:AC19"/>
    <mergeCell ref="X8:Z8"/>
    <mergeCell ref="P13:Q15"/>
    <mergeCell ref="R13:Z13"/>
    <mergeCell ref="U18:W18"/>
    <mergeCell ref="V84:Z84"/>
    <mergeCell ref="U24:X24"/>
    <mergeCell ref="T84:U84"/>
    <mergeCell ref="T83:U83"/>
    <mergeCell ref="R16:T16"/>
    <mergeCell ref="R19:T19"/>
    <mergeCell ref="L80:U80"/>
    <mergeCell ref="B27:L27"/>
    <mergeCell ref="J83:K83"/>
    <mergeCell ref="P82:Q82"/>
    <mergeCell ref="R82:S82"/>
    <mergeCell ref="V83:Z83"/>
    <mergeCell ref="T82:U82"/>
    <mergeCell ref="P17:Q17"/>
    <mergeCell ref="P18:Q18"/>
    <mergeCell ref="B18:C18"/>
    <mergeCell ref="X16:Z16"/>
    <mergeCell ref="B68:L68"/>
    <mergeCell ref="B67:L67"/>
    <mergeCell ref="Q25:Q26"/>
    <mergeCell ref="A13:A15"/>
    <mergeCell ref="H13:O15"/>
    <mergeCell ref="P16:Q16"/>
    <mergeCell ref="D16:G16"/>
    <mergeCell ref="D17:G17"/>
    <mergeCell ref="H17:O17"/>
    <mergeCell ref="H16:O16"/>
    <mergeCell ref="U8:W8"/>
    <mergeCell ref="D13:G15"/>
    <mergeCell ref="A4:A5"/>
    <mergeCell ref="U7:W7"/>
    <mergeCell ref="U5:W5"/>
    <mergeCell ref="X5:Z5"/>
    <mergeCell ref="R6:T6"/>
    <mergeCell ref="U6:W6"/>
    <mergeCell ref="G4:Q5"/>
    <mergeCell ref="G6:Q6"/>
    <mergeCell ref="B4:C5"/>
    <mergeCell ref="D4:F5"/>
    <mergeCell ref="G7:Q7"/>
    <mergeCell ref="X6:Z6"/>
    <mergeCell ref="D6:F6"/>
    <mergeCell ref="D7:F7"/>
    <mergeCell ref="R4:Z4"/>
    <mergeCell ref="R5:T5"/>
    <mergeCell ref="X7:Z7"/>
    <mergeCell ref="R7:T7"/>
    <mergeCell ref="B6:C6"/>
    <mergeCell ref="B7:C7"/>
    <mergeCell ref="A94:XFD94"/>
    <mergeCell ref="AA80:AF82"/>
    <mergeCell ref="AD79:AF79"/>
    <mergeCell ref="W25:W26"/>
    <mergeCell ref="X25:X26"/>
    <mergeCell ref="AC25:AC26"/>
    <mergeCell ref="AA84:AF84"/>
    <mergeCell ref="AA83:AF83"/>
    <mergeCell ref="AD25:AD26"/>
    <mergeCell ref="H84:I84"/>
    <mergeCell ref="A24:A26"/>
    <mergeCell ref="AE25:AE26"/>
    <mergeCell ref="AF25:AF26"/>
    <mergeCell ref="Y24:AB24"/>
    <mergeCell ref="S25:S26"/>
    <mergeCell ref="D84:E84"/>
    <mergeCell ref="B84:C84"/>
    <mergeCell ref="P84:Q84"/>
    <mergeCell ref="Y25:Y26"/>
    <mergeCell ref="Z25:Z26"/>
    <mergeCell ref="AA25:AA26"/>
    <mergeCell ref="AB25:AB26"/>
    <mergeCell ref="AC24:AF24"/>
    <mergeCell ref="B48:L48"/>
    <mergeCell ref="V25:V26"/>
    <mergeCell ref="B24:L26"/>
    <mergeCell ref="R17:T17"/>
    <mergeCell ref="AD23:AF23"/>
    <mergeCell ref="Q24:T24"/>
    <mergeCell ref="V80:Z82"/>
    <mergeCell ref="F84:G84"/>
    <mergeCell ref="L84:M84"/>
    <mergeCell ref="N84:O84"/>
    <mergeCell ref="J84:K84"/>
    <mergeCell ref="R25:R26"/>
    <mergeCell ref="U25:U26"/>
    <mergeCell ref="B49:L49"/>
    <mergeCell ref="O25:O26"/>
    <mergeCell ref="Z23:AB23"/>
    <mergeCell ref="B28:L28"/>
    <mergeCell ref="B73:L73"/>
    <mergeCell ref="B72:L72"/>
    <mergeCell ref="B70:L70"/>
    <mergeCell ref="B69:L69"/>
    <mergeCell ref="B57:L57"/>
    <mergeCell ref="B50:L50"/>
    <mergeCell ref="B51:L51"/>
    <mergeCell ref="B52:L52"/>
    <mergeCell ref="AA7:AC7"/>
    <mergeCell ref="B17:C17"/>
    <mergeCell ref="A8:Q8"/>
    <mergeCell ref="A19:Q19"/>
    <mergeCell ref="B43:L43"/>
    <mergeCell ref="B63:L63"/>
    <mergeCell ref="B71:L71"/>
    <mergeCell ref="AD1:AF1"/>
    <mergeCell ref="R8:T8"/>
    <mergeCell ref="B13:C15"/>
    <mergeCell ref="B16:C16"/>
    <mergeCell ref="R18:T18"/>
    <mergeCell ref="R14:T15"/>
    <mergeCell ref="AA6:AC6"/>
    <mergeCell ref="AD8:AF8"/>
    <mergeCell ref="AD4:AF5"/>
    <mergeCell ref="AA4:AC5"/>
    <mergeCell ref="AD7:AF7"/>
    <mergeCell ref="AD6:AF6"/>
    <mergeCell ref="AA8:AC8"/>
    <mergeCell ref="X14:Z15"/>
    <mergeCell ref="AA18:AC18"/>
    <mergeCell ref="X18:Z18"/>
    <mergeCell ref="T25:T26"/>
  </mergeCells>
  <phoneticPr fontId="3" type="noConversion"/>
  <pageMargins left="0.24" right="0.16" top="0.2" bottom="0.2" header="0.31496062992125984" footer="0.31496062992125984"/>
  <pageSetup paperSize="9" scale="37" fitToHeight="3" orientation="landscape" verticalDpi="1200" r:id="rId1"/>
  <headerFooter alignWithMargins="0"/>
  <ignoredErrors>
    <ignoredError sqref="U19:Z19 AE75:AF75 R8 U8:Z8 R19 F85:U85 M69 U45 M45:N45 M54 V69" formulaRange="1"/>
    <ignoredError sqref="AA75:AB75 O75 M75 P75:Q75 S75:U75 W75:Y75" evalError="1" formulaRange="1"/>
    <ignoredError sqref="AC75:AD75 N75 R75 V75 Z75 X49 AD7:AF7 AD18:AF18 T49 AB49 AD8:AF8 AD19:AF19 P70 P46 AF50:AF63 AF71 AE17:AF17" evalError="1"/>
    <ignoredError sqref="Y74:Z74" evalError="1" formula="1" formulaRange="1"/>
    <ignoredError sqref="AB74" evalError="1" formula="1"/>
    <ignoredError sqref="AA74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99"/>
  </sheetPr>
  <dimension ref="A2:H18"/>
  <sheetViews>
    <sheetView view="pageBreakPreview" zoomScale="60" zoomScaleNormal="75" workbookViewId="0">
      <selection activeCell="E37" sqref="E37"/>
    </sheetView>
  </sheetViews>
  <sheetFormatPr defaultRowHeight="12.75"/>
  <cols>
    <col min="1" max="1" width="39.42578125" customWidth="1"/>
    <col min="2" max="2" width="12.85546875" customWidth="1"/>
    <col min="3" max="3" width="19.7109375" customWidth="1"/>
    <col min="4" max="4" width="19" customWidth="1"/>
    <col min="5" max="6" width="18.140625" customWidth="1"/>
    <col min="7" max="7" width="18.28515625" customWidth="1"/>
    <col min="8" max="8" width="18.7109375" customWidth="1"/>
  </cols>
  <sheetData>
    <row r="2" spans="1:8" ht="31.5" customHeight="1">
      <c r="G2" s="754" t="s">
        <v>363</v>
      </c>
      <c r="H2" s="754"/>
    </row>
    <row r="3" spans="1:8" ht="32.25" customHeight="1">
      <c r="A3" s="533" t="s">
        <v>410</v>
      </c>
      <c r="B3" s="533"/>
      <c r="C3" s="533"/>
      <c r="D3" s="533"/>
      <c r="E3" s="533"/>
      <c r="F3" s="533"/>
      <c r="G3" s="533"/>
      <c r="H3" s="533"/>
    </row>
    <row r="4" spans="1:8" ht="28.5" customHeight="1">
      <c r="A4" s="755" t="s">
        <v>383</v>
      </c>
      <c r="B4" s="755"/>
      <c r="C4" s="755"/>
      <c r="D4" s="755"/>
      <c r="E4" s="755"/>
      <c r="F4" s="755"/>
      <c r="G4" s="755"/>
      <c r="H4" s="755"/>
    </row>
    <row r="5" spans="1:8" ht="45.75" customHeight="1">
      <c r="A5" s="756" t="s">
        <v>160</v>
      </c>
      <c r="B5" s="572" t="s">
        <v>18</v>
      </c>
      <c r="C5" s="572" t="s">
        <v>411</v>
      </c>
      <c r="D5" s="572"/>
      <c r="E5" s="570" t="s">
        <v>582</v>
      </c>
      <c r="F5" s="570"/>
      <c r="G5" s="570"/>
      <c r="H5" s="570"/>
    </row>
    <row r="6" spans="1:8" ht="65.25" customHeight="1">
      <c r="A6" s="757"/>
      <c r="B6" s="572"/>
      <c r="C6" s="443" t="s">
        <v>456</v>
      </c>
      <c r="D6" s="443" t="s">
        <v>583</v>
      </c>
      <c r="E6" s="221" t="s">
        <v>150</v>
      </c>
      <c r="F6" s="221" t="s">
        <v>146</v>
      </c>
      <c r="G6" s="29" t="s">
        <v>156</v>
      </c>
      <c r="H6" s="29" t="s">
        <v>157</v>
      </c>
    </row>
    <row r="7" spans="1:8" ht="30" customHeight="1">
      <c r="A7" s="222">
        <v>1</v>
      </c>
      <c r="B7" s="221">
        <v>2</v>
      </c>
      <c r="C7" s="222">
        <v>3</v>
      </c>
      <c r="D7" s="221">
        <v>4</v>
      </c>
      <c r="E7" s="222">
        <v>5</v>
      </c>
      <c r="F7" s="221">
        <v>6</v>
      </c>
      <c r="G7" s="222">
        <v>7</v>
      </c>
      <c r="H7" s="221">
        <v>8</v>
      </c>
    </row>
    <row r="8" spans="1:8" ht="28.5" customHeight="1">
      <c r="A8" s="758" t="s">
        <v>345</v>
      </c>
      <c r="B8" s="759"/>
      <c r="C8" s="759"/>
      <c r="D8" s="759"/>
      <c r="E8" s="759"/>
      <c r="F8" s="759"/>
      <c r="G8" s="759"/>
      <c r="H8" s="760"/>
    </row>
    <row r="9" spans="1:8" ht="59.25" customHeight="1">
      <c r="A9" s="285" t="s">
        <v>346</v>
      </c>
      <c r="B9" s="286">
        <v>6000</v>
      </c>
      <c r="C9" s="273">
        <f>SUM(C11:C12)</f>
        <v>0</v>
      </c>
      <c r="D9" s="273">
        <f>SUM(D11:D12)</f>
        <v>0</v>
      </c>
      <c r="E9" s="273">
        <f>SUM(E11:E12)</f>
        <v>0</v>
      </c>
      <c r="F9" s="273">
        <f>SUM(F11:F12)</f>
        <v>0</v>
      </c>
      <c r="G9" s="273">
        <f>F9-E9</f>
        <v>0</v>
      </c>
      <c r="H9" s="287" t="e">
        <f>(F9/E9)*100</f>
        <v>#DIV/0!</v>
      </c>
    </row>
    <row r="10" spans="1:8" ht="39.75" customHeight="1">
      <c r="A10" s="761" t="s">
        <v>347</v>
      </c>
      <c r="B10" s="762"/>
      <c r="C10" s="762"/>
      <c r="D10" s="762"/>
      <c r="E10" s="762"/>
      <c r="F10" s="762"/>
      <c r="G10" s="762"/>
      <c r="H10" s="763"/>
    </row>
    <row r="11" spans="1:8" ht="81" customHeight="1">
      <c r="A11" s="101" t="s">
        <v>348</v>
      </c>
      <c r="B11" s="286">
        <v>6010</v>
      </c>
      <c r="C11" s="189"/>
      <c r="D11" s="189"/>
      <c r="E11" s="189"/>
      <c r="F11" s="189"/>
      <c r="G11" s="189"/>
      <c r="H11" s="288" t="e">
        <f>(F11/E11)*100</f>
        <v>#DIV/0!</v>
      </c>
    </row>
    <row r="12" spans="1:8" ht="63.75" customHeight="1">
      <c r="A12" s="101" t="s">
        <v>349</v>
      </c>
      <c r="B12" s="289">
        <v>6020</v>
      </c>
      <c r="C12" s="189"/>
      <c r="D12" s="189"/>
      <c r="E12" s="189"/>
      <c r="F12" s="189"/>
      <c r="G12" s="189"/>
      <c r="H12" s="288" t="e">
        <f>(F12/E12)*100</f>
        <v>#DIV/0!</v>
      </c>
    </row>
    <row r="13" spans="1:8" ht="35.25" customHeight="1">
      <c r="A13" s="151"/>
      <c r="B13" s="171"/>
      <c r="C13" s="172"/>
      <c r="D13" s="172"/>
      <c r="E13" s="172"/>
      <c r="F13" s="172"/>
      <c r="G13" s="172"/>
      <c r="H13" s="173"/>
    </row>
    <row r="14" spans="1:8" ht="41.25" customHeight="1">
      <c r="A14" s="105" t="s">
        <v>579</v>
      </c>
      <c r="B14" s="107"/>
      <c r="C14" s="764" t="s">
        <v>142</v>
      </c>
      <c r="D14" s="764"/>
      <c r="E14" s="108"/>
      <c r="F14" s="765" t="s">
        <v>471</v>
      </c>
      <c r="G14" s="765"/>
      <c r="H14" s="765"/>
    </row>
    <row r="15" spans="1:8" ht="18.75">
      <c r="A15" s="41" t="s">
        <v>65</v>
      </c>
      <c r="B15" s="44"/>
      <c r="C15" s="565" t="s">
        <v>66</v>
      </c>
      <c r="D15" s="565"/>
      <c r="E15" s="44"/>
      <c r="F15" s="554" t="s">
        <v>181</v>
      </c>
      <c r="G15" s="554"/>
      <c r="H15" s="554"/>
    </row>
    <row r="16" spans="1:8">
      <c r="A16" s="90"/>
      <c r="B16" s="90"/>
      <c r="C16" s="90"/>
      <c r="D16" s="90"/>
      <c r="E16" s="90"/>
      <c r="F16" s="90"/>
      <c r="G16" s="90"/>
      <c r="H16" s="90"/>
    </row>
    <row r="17" spans="1:8">
      <c r="A17" s="90"/>
      <c r="B17" s="90"/>
      <c r="C17" s="90"/>
      <c r="D17" s="90"/>
      <c r="E17" s="90"/>
      <c r="F17" s="90"/>
      <c r="G17" s="90"/>
      <c r="H17" s="90"/>
    </row>
    <row r="18" spans="1:8" ht="3" customHeight="1">
      <c r="A18" s="90"/>
      <c r="B18" s="90"/>
      <c r="C18" s="90"/>
      <c r="D18" s="90"/>
      <c r="E18" s="90"/>
      <c r="F18" s="90"/>
      <c r="G18" s="90"/>
      <c r="H18" s="90"/>
    </row>
  </sheetData>
  <mergeCells count="13">
    <mergeCell ref="A8:H8"/>
    <mergeCell ref="A10:H10"/>
    <mergeCell ref="C15:D15"/>
    <mergeCell ref="F15:H15"/>
    <mergeCell ref="C14:D14"/>
    <mergeCell ref="F14:H14"/>
    <mergeCell ref="G2:H2"/>
    <mergeCell ref="A3:H3"/>
    <mergeCell ref="A4:H4"/>
    <mergeCell ref="A5:A6"/>
    <mergeCell ref="B5:B6"/>
    <mergeCell ref="C5:D5"/>
    <mergeCell ref="E5:H5"/>
  </mergeCells>
  <pageMargins left="0.23622047244094491" right="0.15748031496062992" top="0.19685039370078741" bottom="0.19685039370078741" header="0.31496062992125984" footer="0.31496062992125984"/>
  <pageSetup paperSize="9" scale="85" orientation="landscape" verticalDpi="300" r:id="rId1"/>
  <ignoredErrors>
    <ignoredError sqref="H9 H11:H12" evalError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dimension ref="A2:G237"/>
  <sheetViews>
    <sheetView view="pageBreakPreview" zoomScale="80" zoomScaleSheetLayoutView="80" workbookViewId="0">
      <selection activeCell="M13" sqref="M13"/>
    </sheetView>
  </sheetViews>
  <sheetFormatPr defaultRowHeight="18.75"/>
  <cols>
    <col min="1" max="1" width="60.28515625" style="2" customWidth="1"/>
    <col min="2" max="2" width="12.5703125" style="174" customWidth="1"/>
    <col min="3" max="3" width="14.85546875" style="204" customWidth="1"/>
    <col min="4" max="4" width="16.140625" style="174" customWidth="1"/>
    <col min="5" max="5" width="16.7109375" style="174" customWidth="1"/>
    <col min="6" max="6" width="16.140625" style="174" customWidth="1"/>
    <col min="7" max="7" width="17.140625" style="174" customWidth="1"/>
    <col min="8" max="16384" width="9.140625" style="2"/>
  </cols>
  <sheetData>
    <row r="2" spans="1:7" ht="33.75" customHeight="1">
      <c r="A2" s="580" t="s">
        <v>447</v>
      </c>
      <c r="B2" s="580"/>
      <c r="C2" s="580"/>
      <c r="D2" s="580"/>
      <c r="E2" s="580"/>
      <c r="F2" s="580"/>
      <c r="G2" s="580"/>
    </row>
    <row r="3" spans="1:7" ht="28.5" customHeight="1">
      <c r="A3" s="179"/>
      <c r="B3" s="22"/>
      <c r="C3" s="22"/>
      <c r="D3" s="179"/>
      <c r="E3" s="179"/>
      <c r="F3" s="179"/>
      <c r="G3" s="22"/>
    </row>
    <row r="4" spans="1:7" ht="60" customHeight="1">
      <c r="A4" s="290" t="s">
        <v>160</v>
      </c>
      <c r="B4" s="291" t="s">
        <v>18</v>
      </c>
      <c r="C4" s="291" t="s">
        <v>584</v>
      </c>
      <c r="D4" s="291" t="s">
        <v>587</v>
      </c>
      <c r="E4" s="291" t="s">
        <v>586</v>
      </c>
      <c r="F4" s="291" t="s">
        <v>417</v>
      </c>
      <c r="G4" s="292" t="s">
        <v>416</v>
      </c>
    </row>
    <row r="5" spans="1:7" ht="23.25" customHeight="1">
      <c r="A5" s="279">
        <v>1</v>
      </c>
      <c r="B5" s="258">
        <v>2</v>
      </c>
      <c r="C5" s="258">
        <v>3</v>
      </c>
      <c r="D5" s="258">
        <v>4</v>
      </c>
      <c r="E5" s="258">
        <v>5</v>
      </c>
      <c r="F5" s="258">
        <v>6</v>
      </c>
      <c r="G5" s="258">
        <v>7</v>
      </c>
    </row>
    <row r="6" spans="1:7" ht="44.25" customHeight="1">
      <c r="A6" s="253" t="s">
        <v>427</v>
      </c>
      <c r="B6" s="258">
        <v>6000</v>
      </c>
      <c r="C6" s="258"/>
      <c r="D6" s="277">
        <f>D7+D10</f>
        <v>0</v>
      </c>
      <c r="E6" s="277">
        <f>E7+E10</f>
        <v>0</v>
      </c>
      <c r="F6" s="277">
        <f>E6-D6</f>
        <v>0</v>
      </c>
      <c r="G6" s="278" t="e">
        <f>(E6/D6)*100</f>
        <v>#DIV/0!</v>
      </c>
    </row>
    <row r="7" spans="1:7" ht="31.5" customHeight="1">
      <c r="A7" s="293" t="s">
        <v>428</v>
      </c>
      <c r="B7" s="294">
        <v>6010</v>
      </c>
      <c r="C7" s="294"/>
      <c r="D7" s="276"/>
      <c r="E7" s="276"/>
      <c r="F7" s="277">
        <f t="shared" ref="F7:F12" si="0">E7-D7</f>
        <v>0</v>
      </c>
      <c r="G7" s="278" t="e">
        <f t="shared" ref="G7:G12" si="1">(E7/D7)*100</f>
        <v>#DIV/0!</v>
      </c>
    </row>
    <row r="8" spans="1:7" ht="21.75" customHeight="1">
      <c r="A8" s="293"/>
      <c r="B8" s="294"/>
      <c r="C8" s="294"/>
      <c r="D8" s="276"/>
      <c r="E8" s="276"/>
      <c r="F8" s="277">
        <f t="shared" si="0"/>
        <v>0</v>
      </c>
      <c r="G8" s="278" t="e">
        <f t="shared" si="1"/>
        <v>#DIV/0!</v>
      </c>
    </row>
    <row r="9" spans="1:7" ht="23.25" customHeight="1">
      <c r="A9" s="257"/>
      <c r="B9" s="258"/>
      <c r="C9" s="258"/>
      <c r="D9" s="277"/>
      <c r="E9" s="277"/>
      <c r="F9" s="277">
        <f t="shared" si="0"/>
        <v>0</v>
      </c>
      <c r="G9" s="278" t="e">
        <f t="shared" si="1"/>
        <v>#DIV/0!</v>
      </c>
    </row>
    <row r="10" spans="1:7" s="103" customFormat="1" ht="26.25" customHeight="1">
      <c r="A10" s="295" t="s">
        <v>429</v>
      </c>
      <c r="B10" s="296">
        <v>6020</v>
      </c>
      <c r="C10" s="296"/>
      <c r="D10" s="276"/>
      <c r="E10" s="276"/>
      <c r="F10" s="277">
        <f t="shared" si="0"/>
        <v>0</v>
      </c>
      <c r="G10" s="278" t="e">
        <f t="shared" si="1"/>
        <v>#DIV/0!</v>
      </c>
    </row>
    <row r="11" spans="1:7" ht="23.25" customHeight="1">
      <c r="A11" s="257"/>
      <c r="B11" s="258"/>
      <c r="C11" s="258"/>
      <c r="D11" s="277"/>
      <c r="E11" s="277"/>
      <c r="F11" s="277">
        <f t="shared" si="0"/>
        <v>0</v>
      </c>
      <c r="G11" s="278" t="e">
        <f t="shared" si="1"/>
        <v>#DIV/0!</v>
      </c>
    </row>
    <row r="12" spans="1:7" ht="24" customHeight="1">
      <c r="A12" s="257"/>
      <c r="B12" s="258"/>
      <c r="C12" s="258"/>
      <c r="D12" s="277"/>
      <c r="E12" s="277"/>
      <c r="F12" s="277">
        <f t="shared" si="0"/>
        <v>0</v>
      </c>
      <c r="G12" s="278" t="e">
        <f t="shared" si="1"/>
        <v>#DIV/0!</v>
      </c>
    </row>
    <row r="13" spans="1:7">
      <c r="A13" s="183"/>
      <c r="B13" s="184"/>
      <c r="C13" s="184"/>
      <c r="D13" s="185"/>
      <c r="E13" s="186"/>
      <c r="F13" s="186"/>
      <c r="G13" s="186"/>
    </row>
    <row r="14" spans="1:7" ht="26.25" customHeight="1">
      <c r="A14" s="105" t="s">
        <v>373</v>
      </c>
      <c r="B14" s="42"/>
      <c r="C14" s="42"/>
      <c r="D14" s="178" t="s">
        <v>81</v>
      </c>
      <c r="E14" s="191"/>
      <c r="F14" s="573" t="s">
        <v>400</v>
      </c>
      <c r="G14" s="573"/>
    </row>
    <row r="15" spans="1:7">
      <c r="A15" s="176" t="s">
        <v>375</v>
      </c>
      <c r="B15" s="177"/>
      <c r="C15" s="208"/>
      <c r="D15" s="176" t="s">
        <v>381</v>
      </c>
      <c r="E15" s="176"/>
      <c r="F15" s="554" t="s">
        <v>181</v>
      </c>
      <c r="G15" s="554"/>
    </row>
    <row r="16" spans="1:7">
      <c r="A16" s="183"/>
      <c r="B16" s="184"/>
      <c r="C16" s="184"/>
      <c r="D16" s="185"/>
      <c r="E16" s="186"/>
      <c r="F16" s="186"/>
      <c r="G16" s="186"/>
    </row>
    <row r="17" spans="1:7">
      <c r="A17" s="183"/>
      <c r="B17" s="184"/>
      <c r="C17" s="184"/>
      <c r="D17" s="185"/>
      <c r="E17" s="186"/>
      <c r="F17" s="186"/>
      <c r="G17" s="186"/>
    </row>
    <row r="18" spans="1:7">
      <c r="A18" s="183"/>
      <c r="B18" s="184"/>
      <c r="C18" s="184"/>
      <c r="D18" s="185"/>
      <c r="E18" s="186"/>
      <c r="F18" s="186"/>
      <c r="G18" s="186"/>
    </row>
    <row r="19" spans="1:7">
      <c r="A19" s="183"/>
      <c r="B19" s="184"/>
      <c r="C19" s="184"/>
      <c r="D19" s="185"/>
      <c r="E19" s="186"/>
      <c r="F19" s="186"/>
      <c r="G19" s="186"/>
    </row>
    <row r="20" spans="1:7">
      <c r="A20" s="183"/>
      <c r="B20" s="184"/>
      <c r="C20" s="184"/>
      <c r="D20" s="185"/>
      <c r="E20" s="186"/>
      <c r="F20" s="186"/>
      <c r="G20" s="186"/>
    </row>
    <row r="21" spans="1:7">
      <c r="A21" s="183"/>
      <c r="B21" s="184"/>
      <c r="C21" s="184"/>
      <c r="D21" s="185"/>
      <c r="E21" s="186"/>
      <c r="F21" s="186"/>
      <c r="G21" s="186"/>
    </row>
    <row r="22" spans="1:7">
      <c r="A22" s="183"/>
      <c r="B22" s="184"/>
      <c r="C22" s="184"/>
      <c r="D22" s="185"/>
      <c r="E22" s="186"/>
      <c r="F22" s="186"/>
      <c r="G22" s="186"/>
    </row>
    <row r="23" spans="1:7">
      <c r="A23" s="183"/>
      <c r="B23" s="184"/>
      <c r="C23" s="184"/>
      <c r="D23" s="185"/>
      <c r="E23" s="186"/>
      <c r="F23" s="186"/>
      <c r="G23" s="186"/>
    </row>
    <row r="24" spans="1:7">
      <c r="A24" s="183"/>
      <c r="B24" s="184"/>
      <c r="C24" s="184"/>
      <c r="D24" s="185"/>
      <c r="E24" s="186"/>
      <c r="F24" s="186"/>
      <c r="G24" s="186"/>
    </row>
    <row r="25" spans="1:7">
      <c r="A25" s="183"/>
      <c r="B25" s="184"/>
      <c r="C25" s="184"/>
      <c r="D25" s="185"/>
      <c r="E25" s="186"/>
      <c r="F25" s="186"/>
      <c r="G25" s="186"/>
    </row>
    <row r="26" spans="1:7">
      <c r="A26" s="183"/>
      <c r="B26" s="184"/>
      <c r="C26" s="184"/>
      <c r="D26" s="185"/>
      <c r="E26" s="186"/>
      <c r="F26" s="186"/>
      <c r="G26" s="186"/>
    </row>
    <row r="27" spans="1:7">
      <c r="A27" s="183"/>
      <c r="B27" s="184"/>
      <c r="C27" s="184"/>
      <c r="D27" s="185"/>
      <c r="E27" s="186"/>
      <c r="F27" s="186"/>
      <c r="G27" s="186"/>
    </row>
    <row r="28" spans="1:7">
      <c r="A28" s="183"/>
      <c r="B28" s="184"/>
      <c r="C28" s="184"/>
      <c r="D28" s="185"/>
      <c r="E28" s="186"/>
      <c r="F28" s="186"/>
      <c r="G28" s="186"/>
    </row>
    <row r="29" spans="1:7">
      <c r="A29" s="183"/>
      <c r="B29" s="184"/>
      <c r="C29" s="184"/>
      <c r="D29" s="185"/>
      <c r="E29" s="186"/>
      <c r="F29" s="186"/>
      <c r="G29" s="186"/>
    </row>
    <row r="30" spans="1:7">
      <c r="A30" s="183"/>
      <c r="B30" s="184"/>
      <c r="C30" s="184"/>
      <c r="D30" s="185"/>
      <c r="E30" s="186"/>
      <c r="F30" s="186"/>
      <c r="G30" s="186"/>
    </row>
    <row r="31" spans="1:7">
      <c r="A31" s="183"/>
      <c r="B31" s="184"/>
      <c r="C31" s="184"/>
      <c r="D31" s="185"/>
      <c r="E31" s="186"/>
      <c r="F31" s="186"/>
      <c r="G31" s="186"/>
    </row>
    <row r="32" spans="1:7">
      <c r="A32" s="183"/>
      <c r="B32" s="184"/>
      <c r="C32" s="184"/>
      <c r="D32" s="185"/>
      <c r="E32" s="186"/>
      <c r="F32" s="186"/>
      <c r="G32" s="186"/>
    </row>
    <row r="33" spans="1:7">
      <c r="A33" s="183"/>
      <c r="B33" s="184"/>
      <c r="C33" s="184"/>
      <c r="D33" s="185"/>
      <c r="E33" s="186"/>
      <c r="F33" s="186"/>
      <c r="G33" s="186"/>
    </row>
    <row r="34" spans="1:7">
      <c r="A34" s="183"/>
      <c r="B34" s="184"/>
      <c r="C34" s="184"/>
      <c r="D34" s="185"/>
      <c r="E34" s="186"/>
      <c r="F34" s="186"/>
      <c r="G34" s="186"/>
    </row>
    <row r="35" spans="1:7">
      <c r="A35" s="183"/>
      <c r="B35" s="184"/>
      <c r="C35" s="184"/>
      <c r="D35" s="185"/>
      <c r="E35" s="186"/>
      <c r="F35" s="186"/>
      <c r="G35" s="186"/>
    </row>
    <row r="36" spans="1:7">
      <c r="A36" s="183"/>
      <c r="B36" s="184"/>
      <c r="C36" s="184"/>
      <c r="D36" s="185"/>
      <c r="E36" s="186"/>
      <c r="F36" s="186"/>
      <c r="G36" s="186"/>
    </row>
    <row r="37" spans="1:7">
      <c r="A37" s="183"/>
      <c r="B37" s="184"/>
      <c r="C37" s="184"/>
      <c r="D37" s="185"/>
      <c r="E37" s="186"/>
      <c r="F37" s="186"/>
      <c r="G37" s="186"/>
    </row>
    <row r="38" spans="1:7">
      <c r="A38" s="183"/>
      <c r="B38" s="184"/>
      <c r="C38" s="184"/>
      <c r="D38" s="185"/>
      <c r="E38" s="186"/>
      <c r="F38" s="186"/>
      <c r="G38" s="186"/>
    </row>
    <row r="39" spans="1:7">
      <c r="A39" s="183"/>
      <c r="B39" s="184"/>
      <c r="C39" s="184"/>
      <c r="D39" s="185"/>
      <c r="E39" s="186"/>
      <c r="F39" s="186"/>
      <c r="G39" s="186"/>
    </row>
    <row r="40" spans="1:7">
      <c r="A40" s="183"/>
      <c r="B40" s="184"/>
      <c r="C40" s="184"/>
      <c r="D40" s="185"/>
      <c r="E40" s="186"/>
      <c r="F40" s="186"/>
      <c r="G40" s="186"/>
    </row>
    <row r="41" spans="1:7">
      <c r="A41" s="183"/>
      <c r="B41" s="184"/>
      <c r="C41" s="184"/>
      <c r="D41" s="185"/>
      <c r="E41" s="186"/>
      <c r="F41" s="186"/>
      <c r="G41" s="186"/>
    </row>
    <row r="42" spans="1:7">
      <c r="A42" s="183"/>
      <c r="B42" s="184"/>
      <c r="C42" s="184"/>
      <c r="D42" s="185"/>
      <c r="E42" s="186"/>
      <c r="F42" s="186"/>
      <c r="G42" s="186"/>
    </row>
    <row r="43" spans="1:7">
      <c r="A43" s="183"/>
      <c r="B43" s="184"/>
      <c r="C43" s="184"/>
      <c r="D43" s="185"/>
      <c r="E43" s="186"/>
      <c r="F43" s="186"/>
      <c r="G43" s="186"/>
    </row>
    <row r="44" spans="1:7">
      <c r="A44" s="183"/>
      <c r="B44" s="184"/>
      <c r="C44" s="184"/>
      <c r="D44" s="185"/>
      <c r="E44" s="186"/>
      <c r="F44" s="186"/>
      <c r="G44" s="186"/>
    </row>
    <row r="45" spans="1:7">
      <c r="A45" s="183"/>
      <c r="B45" s="184"/>
      <c r="C45" s="184"/>
      <c r="D45" s="185"/>
      <c r="E45" s="186"/>
      <c r="F45" s="186"/>
      <c r="G45" s="186"/>
    </row>
    <row r="46" spans="1:7">
      <c r="A46" s="183"/>
      <c r="B46" s="184"/>
      <c r="C46" s="184"/>
      <c r="D46" s="185"/>
      <c r="E46" s="186"/>
      <c r="F46" s="186"/>
      <c r="G46" s="186"/>
    </row>
    <row r="47" spans="1:7">
      <c r="A47" s="183"/>
      <c r="D47" s="187"/>
      <c r="E47" s="188"/>
      <c r="F47" s="188"/>
      <c r="G47" s="188"/>
    </row>
    <row r="48" spans="1:7">
      <c r="A48" s="11"/>
      <c r="D48" s="187"/>
      <c r="E48" s="188"/>
      <c r="F48" s="188"/>
      <c r="G48" s="188"/>
    </row>
    <row r="49" spans="1:7">
      <c r="A49" s="11"/>
      <c r="D49" s="187"/>
      <c r="E49" s="188"/>
      <c r="F49" s="188"/>
      <c r="G49" s="188"/>
    </row>
    <row r="50" spans="1:7">
      <c r="A50" s="11"/>
      <c r="D50" s="187"/>
      <c r="E50" s="188"/>
      <c r="F50" s="188"/>
      <c r="G50" s="188"/>
    </row>
    <row r="51" spans="1:7">
      <c r="A51" s="11"/>
      <c r="D51" s="187"/>
      <c r="E51" s="188"/>
      <c r="F51" s="188"/>
      <c r="G51" s="188"/>
    </row>
    <row r="52" spans="1:7">
      <c r="A52" s="11"/>
      <c r="D52" s="187"/>
      <c r="E52" s="188"/>
      <c r="F52" s="188"/>
      <c r="G52" s="188"/>
    </row>
    <row r="53" spans="1:7">
      <c r="A53" s="11"/>
      <c r="D53" s="187"/>
      <c r="E53" s="188"/>
      <c r="F53" s="188"/>
      <c r="G53" s="188"/>
    </row>
    <row r="54" spans="1:7">
      <c r="A54" s="11"/>
      <c r="D54" s="187"/>
      <c r="E54" s="188"/>
      <c r="F54" s="188"/>
      <c r="G54" s="188"/>
    </row>
    <row r="55" spans="1:7">
      <c r="A55" s="11"/>
      <c r="D55" s="187"/>
      <c r="E55" s="188"/>
      <c r="F55" s="188"/>
      <c r="G55" s="188"/>
    </row>
    <row r="56" spans="1:7">
      <c r="A56" s="11"/>
      <c r="D56" s="187"/>
      <c r="E56" s="188"/>
      <c r="F56" s="188"/>
      <c r="G56" s="188"/>
    </row>
    <row r="57" spans="1:7">
      <c r="A57" s="11"/>
      <c r="D57" s="187"/>
      <c r="E57" s="188"/>
      <c r="F57" s="188"/>
      <c r="G57" s="188"/>
    </row>
    <row r="58" spans="1:7">
      <c r="A58" s="11"/>
      <c r="D58" s="187"/>
      <c r="E58" s="188"/>
      <c r="F58" s="188"/>
      <c r="G58" s="188"/>
    </row>
    <row r="59" spans="1:7">
      <c r="A59" s="11"/>
      <c r="D59" s="187"/>
      <c r="E59" s="188"/>
      <c r="F59" s="188"/>
      <c r="G59" s="188"/>
    </row>
    <row r="60" spans="1:7">
      <c r="A60" s="11"/>
      <c r="D60" s="187"/>
      <c r="E60" s="188"/>
      <c r="F60" s="188"/>
      <c r="G60" s="188"/>
    </row>
    <row r="61" spans="1:7">
      <c r="A61" s="11"/>
      <c r="D61" s="187"/>
      <c r="E61" s="188"/>
      <c r="F61" s="188"/>
      <c r="G61" s="188"/>
    </row>
    <row r="62" spans="1:7">
      <c r="A62" s="11"/>
      <c r="D62" s="187"/>
      <c r="E62" s="188"/>
      <c r="F62" s="188"/>
      <c r="G62" s="188"/>
    </row>
    <row r="63" spans="1:7">
      <c r="A63" s="11"/>
      <c r="D63" s="187"/>
      <c r="E63" s="188"/>
      <c r="F63" s="188"/>
      <c r="G63" s="188"/>
    </row>
    <row r="64" spans="1:7">
      <c r="A64" s="11"/>
      <c r="D64" s="187"/>
      <c r="E64" s="188"/>
      <c r="F64" s="188"/>
      <c r="G64" s="188"/>
    </row>
    <row r="65" spans="1:7">
      <c r="A65" s="11"/>
      <c r="D65" s="187"/>
      <c r="E65" s="188"/>
      <c r="F65" s="188"/>
      <c r="G65" s="188"/>
    </row>
    <row r="66" spans="1:7">
      <c r="A66" s="11"/>
      <c r="D66" s="187"/>
      <c r="E66" s="188"/>
      <c r="F66" s="188"/>
      <c r="G66" s="188"/>
    </row>
    <row r="67" spans="1:7">
      <c r="A67" s="11"/>
      <c r="D67" s="187"/>
      <c r="E67" s="188"/>
      <c r="F67" s="188"/>
      <c r="G67" s="188"/>
    </row>
    <row r="68" spans="1:7">
      <c r="A68" s="11"/>
      <c r="D68" s="187"/>
      <c r="E68" s="188"/>
      <c r="F68" s="188"/>
      <c r="G68" s="188"/>
    </row>
    <row r="69" spans="1:7">
      <c r="A69" s="11"/>
      <c r="D69" s="187"/>
      <c r="E69" s="188"/>
      <c r="F69" s="188"/>
      <c r="G69" s="188"/>
    </row>
    <row r="70" spans="1:7">
      <c r="A70" s="11"/>
    </row>
    <row r="71" spans="1:7">
      <c r="A71" s="19"/>
    </row>
    <row r="72" spans="1:7">
      <c r="A72" s="19"/>
    </row>
    <row r="73" spans="1:7">
      <c r="A73" s="19"/>
    </row>
    <row r="74" spans="1:7">
      <c r="A74" s="19"/>
    </row>
    <row r="75" spans="1:7">
      <c r="A75" s="19"/>
    </row>
    <row r="76" spans="1:7">
      <c r="A76" s="19"/>
    </row>
    <row r="77" spans="1:7">
      <c r="A77" s="19"/>
    </row>
    <row r="78" spans="1:7">
      <c r="A78" s="19"/>
    </row>
    <row r="79" spans="1:7">
      <c r="A79" s="19"/>
    </row>
    <row r="80" spans="1:7">
      <c r="A80" s="19"/>
    </row>
    <row r="81" spans="1:1">
      <c r="A81" s="19"/>
    </row>
    <row r="82" spans="1:1">
      <c r="A82" s="19"/>
    </row>
    <row r="83" spans="1:1">
      <c r="A83" s="19"/>
    </row>
    <row r="84" spans="1:1">
      <c r="A84" s="19"/>
    </row>
    <row r="85" spans="1:1">
      <c r="A85" s="19"/>
    </row>
    <row r="86" spans="1:1">
      <c r="A86" s="19"/>
    </row>
    <row r="87" spans="1:1">
      <c r="A87" s="19"/>
    </row>
    <row r="88" spans="1:1">
      <c r="A88" s="19"/>
    </row>
    <row r="89" spans="1:1">
      <c r="A89" s="19"/>
    </row>
    <row r="90" spans="1:1">
      <c r="A90" s="19"/>
    </row>
    <row r="91" spans="1:1">
      <c r="A91" s="19"/>
    </row>
    <row r="92" spans="1:1">
      <c r="A92" s="19"/>
    </row>
    <row r="93" spans="1:1">
      <c r="A93" s="19"/>
    </row>
    <row r="94" spans="1:1">
      <c r="A94" s="19"/>
    </row>
    <row r="95" spans="1:1">
      <c r="A95" s="19"/>
    </row>
    <row r="96" spans="1:1">
      <c r="A96" s="19"/>
    </row>
    <row r="97" spans="1:1">
      <c r="A97" s="19"/>
    </row>
    <row r="98" spans="1:1">
      <c r="A98" s="19"/>
    </row>
    <row r="99" spans="1:1">
      <c r="A99" s="19"/>
    </row>
    <row r="100" spans="1:1">
      <c r="A100" s="19"/>
    </row>
    <row r="101" spans="1:1">
      <c r="A101" s="19"/>
    </row>
    <row r="102" spans="1:1">
      <c r="A102" s="19"/>
    </row>
    <row r="103" spans="1:1">
      <c r="A103" s="19"/>
    </row>
    <row r="104" spans="1:1">
      <c r="A104" s="19"/>
    </row>
    <row r="105" spans="1:1">
      <c r="A105" s="19"/>
    </row>
    <row r="106" spans="1:1">
      <c r="A106" s="19"/>
    </row>
    <row r="107" spans="1:1">
      <c r="A107" s="19"/>
    </row>
    <row r="108" spans="1:1">
      <c r="A108" s="19"/>
    </row>
    <row r="109" spans="1:1">
      <c r="A109" s="19"/>
    </row>
    <row r="110" spans="1:1">
      <c r="A110" s="19"/>
    </row>
    <row r="111" spans="1:1">
      <c r="A111" s="19"/>
    </row>
    <row r="112" spans="1:1">
      <c r="A112" s="19"/>
    </row>
    <row r="113" spans="1:1">
      <c r="A113" s="19"/>
    </row>
    <row r="114" spans="1:1">
      <c r="A114" s="19"/>
    </row>
    <row r="115" spans="1:1">
      <c r="A115" s="19"/>
    </row>
    <row r="116" spans="1:1">
      <c r="A116" s="19"/>
    </row>
    <row r="117" spans="1:1">
      <c r="A117" s="19"/>
    </row>
    <row r="118" spans="1:1">
      <c r="A118" s="19"/>
    </row>
    <row r="119" spans="1:1">
      <c r="A119" s="19"/>
    </row>
    <row r="120" spans="1:1">
      <c r="A120" s="19"/>
    </row>
    <row r="121" spans="1:1">
      <c r="A121" s="19"/>
    </row>
    <row r="122" spans="1:1">
      <c r="A122" s="19"/>
    </row>
    <row r="123" spans="1:1">
      <c r="A123" s="19"/>
    </row>
    <row r="124" spans="1:1">
      <c r="A124" s="19"/>
    </row>
    <row r="125" spans="1:1">
      <c r="A125" s="19"/>
    </row>
    <row r="126" spans="1:1">
      <c r="A126" s="19"/>
    </row>
    <row r="127" spans="1:1">
      <c r="A127" s="19"/>
    </row>
    <row r="128" spans="1:1">
      <c r="A128" s="19"/>
    </row>
    <row r="129" spans="1:1">
      <c r="A129" s="19"/>
    </row>
    <row r="130" spans="1:1">
      <c r="A130" s="19"/>
    </row>
    <row r="131" spans="1:1">
      <c r="A131" s="19"/>
    </row>
    <row r="132" spans="1:1">
      <c r="A132" s="19"/>
    </row>
    <row r="133" spans="1:1">
      <c r="A133" s="19"/>
    </row>
    <row r="134" spans="1:1">
      <c r="A134" s="19"/>
    </row>
    <row r="135" spans="1:1">
      <c r="A135" s="19"/>
    </row>
    <row r="136" spans="1:1">
      <c r="A136" s="19"/>
    </row>
    <row r="137" spans="1:1">
      <c r="A137" s="19"/>
    </row>
    <row r="138" spans="1:1">
      <c r="A138" s="19"/>
    </row>
    <row r="139" spans="1:1">
      <c r="A139" s="19"/>
    </row>
    <row r="140" spans="1:1">
      <c r="A140" s="19"/>
    </row>
    <row r="141" spans="1:1">
      <c r="A141" s="19"/>
    </row>
    <row r="142" spans="1:1">
      <c r="A142" s="19"/>
    </row>
    <row r="143" spans="1:1">
      <c r="A143" s="19"/>
    </row>
    <row r="144" spans="1:1">
      <c r="A144" s="19"/>
    </row>
    <row r="145" spans="1:1">
      <c r="A145" s="19"/>
    </row>
    <row r="146" spans="1:1">
      <c r="A146" s="19"/>
    </row>
    <row r="147" spans="1:1">
      <c r="A147" s="19"/>
    </row>
    <row r="148" spans="1:1">
      <c r="A148" s="19"/>
    </row>
    <row r="149" spans="1:1">
      <c r="A149" s="19"/>
    </row>
    <row r="150" spans="1:1">
      <c r="A150" s="19"/>
    </row>
    <row r="151" spans="1:1">
      <c r="A151" s="19"/>
    </row>
    <row r="152" spans="1:1">
      <c r="A152" s="19"/>
    </row>
    <row r="153" spans="1:1">
      <c r="A153" s="19"/>
    </row>
    <row r="154" spans="1:1">
      <c r="A154" s="19"/>
    </row>
    <row r="155" spans="1:1">
      <c r="A155" s="19"/>
    </row>
    <row r="156" spans="1:1">
      <c r="A156" s="19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  <row r="185" spans="1:1">
      <c r="A185" s="19"/>
    </row>
    <row r="186" spans="1:1">
      <c r="A186" s="19"/>
    </row>
    <row r="187" spans="1:1">
      <c r="A187" s="19"/>
    </row>
    <row r="188" spans="1:1">
      <c r="A188" s="19"/>
    </row>
    <row r="189" spans="1:1">
      <c r="A189" s="19"/>
    </row>
    <row r="190" spans="1:1">
      <c r="A190" s="19"/>
    </row>
    <row r="191" spans="1:1">
      <c r="A191" s="19"/>
    </row>
    <row r="192" spans="1:1">
      <c r="A192" s="19"/>
    </row>
    <row r="193" spans="1:1">
      <c r="A193" s="19"/>
    </row>
    <row r="194" spans="1:1">
      <c r="A194" s="19"/>
    </row>
    <row r="195" spans="1:1">
      <c r="A195" s="19"/>
    </row>
    <row r="196" spans="1:1">
      <c r="A196" s="19"/>
    </row>
    <row r="197" spans="1:1">
      <c r="A197" s="19"/>
    </row>
    <row r="198" spans="1:1">
      <c r="A198" s="19"/>
    </row>
    <row r="199" spans="1:1">
      <c r="A199" s="19"/>
    </row>
    <row r="200" spans="1:1">
      <c r="A200" s="19"/>
    </row>
    <row r="201" spans="1:1">
      <c r="A201" s="19"/>
    </row>
    <row r="202" spans="1:1">
      <c r="A202" s="19"/>
    </row>
    <row r="203" spans="1:1">
      <c r="A203" s="19"/>
    </row>
    <row r="204" spans="1:1">
      <c r="A204" s="19"/>
    </row>
    <row r="205" spans="1:1">
      <c r="A205" s="19"/>
    </row>
    <row r="206" spans="1:1">
      <c r="A206" s="19"/>
    </row>
    <row r="207" spans="1:1">
      <c r="A207" s="19"/>
    </row>
    <row r="208" spans="1:1">
      <c r="A208" s="19"/>
    </row>
    <row r="209" spans="1:1">
      <c r="A209" s="19"/>
    </row>
    <row r="210" spans="1:1">
      <c r="A210" s="19"/>
    </row>
    <row r="211" spans="1:1">
      <c r="A211" s="19"/>
    </row>
    <row r="212" spans="1:1">
      <c r="A212" s="19"/>
    </row>
    <row r="213" spans="1:1">
      <c r="A213" s="19"/>
    </row>
    <row r="214" spans="1:1">
      <c r="A214" s="19"/>
    </row>
    <row r="215" spans="1:1">
      <c r="A215" s="19"/>
    </row>
    <row r="216" spans="1:1">
      <c r="A216" s="19"/>
    </row>
    <row r="217" spans="1:1">
      <c r="A217" s="19"/>
    </row>
    <row r="218" spans="1:1">
      <c r="A218" s="19"/>
    </row>
    <row r="219" spans="1:1">
      <c r="A219" s="19"/>
    </row>
    <row r="220" spans="1:1">
      <c r="A220" s="19"/>
    </row>
    <row r="221" spans="1:1">
      <c r="A221" s="19"/>
    </row>
    <row r="222" spans="1:1">
      <c r="A222" s="19"/>
    </row>
    <row r="223" spans="1:1">
      <c r="A223" s="19"/>
    </row>
    <row r="224" spans="1:1">
      <c r="A224" s="19"/>
    </row>
    <row r="225" spans="1:1">
      <c r="A225" s="19"/>
    </row>
    <row r="226" spans="1:1">
      <c r="A226" s="19"/>
    </row>
    <row r="227" spans="1:1">
      <c r="A227" s="19"/>
    </row>
    <row r="228" spans="1:1">
      <c r="A228" s="19"/>
    </row>
    <row r="229" spans="1:1">
      <c r="A229" s="19"/>
    </row>
    <row r="230" spans="1:1">
      <c r="A230" s="19"/>
    </row>
    <row r="231" spans="1:1">
      <c r="A231" s="19"/>
    </row>
    <row r="232" spans="1:1">
      <c r="A232" s="19"/>
    </row>
    <row r="233" spans="1:1">
      <c r="A233" s="19"/>
    </row>
    <row r="234" spans="1:1">
      <c r="A234" s="19"/>
    </row>
    <row r="235" spans="1:1">
      <c r="A235" s="19"/>
    </row>
    <row r="236" spans="1:1">
      <c r="A236" s="19"/>
    </row>
    <row r="237" spans="1:1">
      <c r="A237" s="19"/>
    </row>
  </sheetData>
  <mergeCells count="3">
    <mergeCell ref="F14:G14"/>
    <mergeCell ref="F15:G15"/>
    <mergeCell ref="A2:G2"/>
  </mergeCells>
  <pageMargins left="0.23622047244094491" right="0.15748031496062992" top="0.19685039370078741" bottom="0.19685039370078741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L323"/>
  <sheetViews>
    <sheetView view="pageBreakPreview" topLeftCell="A78" zoomScale="70" zoomScaleNormal="50" zoomScaleSheetLayoutView="70" workbookViewId="0">
      <selection activeCell="D82" sqref="D82:D95"/>
    </sheetView>
  </sheetViews>
  <sheetFormatPr defaultRowHeight="18.75"/>
  <cols>
    <col min="1" max="1" width="98.5703125" style="2" customWidth="1"/>
    <col min="2" max="2" width="14.85546875" style="9" customWidth="1"/>
    <col min="3" max="7" width="22.42578125" style="9" customWidth="1"/>
    <col min="8" max="8" width="19.85546875" style="9" customWidth="1"/>
    <col min="9" max="9" width="40.140625" style="9" customWidth="1"/>
    <col min="10" max="16384" width="9.140625" style="2"/>
  </cols>
  <sheetData>
    <row r="1" spans="1:9" ht="29.25" customHeight="1">
      <c r="H1" s="106" t="s">
        <v>356</v>
      </c>
    </row>
    <row r="2" spans="1:9" ht="37.5" customHeight="1">
      <c r="A2" s="557" t="s">
        <v>76</v>
      </c>
      <c r="B2" s="557"/>
      <c r="C2" s="557"/>
      <c r="D2" s="557"/>
      <c r="E2" s="557"/>
      <c r="F2" s="557"/>
      <c r="G2" s="557"/>
      <c r="H2" s="557"/>
      <c r="I2" s="557"/>
    </row>
    <row r="3" spans="1:9" ht="22.5" customHeight="1">
      <c r="A3" s="15"/>
      <c r="B3" s="22"/>
      <c r="C3" s="22"/>
      <c r="D3" s="22"/>
      <c r="E3" s="22"/>
      <c r="F3" s="22"/>
      <c r="G3" s="22"/>
      <c r="H3" s="22" t="s">
        <v>337</v>
      </c>
      <c r="I3" s="22"/>
    </row>
    <row r="4" spans="1:9" ht="55.5" customHeight="1">
      <c r="A4" s="550" t="s">
        <v>160</v>
      </c>
      <c r="B4" s="534" t="s">
        <v>18</v>
      </c>
      <c r="C4" s="534" t="s">
        <v>285</v>
      </c>
      <c r="D4" s="534"/>
      <c r="E4" s="550" t="s">
        <v>582</v>
      </c>
      <c r="F4" s="550"/>
      <c r="G4" s="550"/>
      <c r="H4" s="550"/>
      <c r="I4" s="550"/>
    </row>
    <row r="5" spans="1:9" ht="108" customHeight="1">
      <c r="A5" s="550"/>
      <c r="B5" s="534"/>
      <c r="C5" s="442" t="s">
        <v>456</v>
      </c>
      <c r="D5" s="442" t="s">
        <v>583</v>
      </c>
      <c r="E5" s="109" t="s">
        <v>150</v>
      </c>
      <c r="F5" s="109" t="s">
        <v>146</v>
      </c>
      <c r="G5" s="110" t="s">
        <v>156</v>
      </c>
      <c r="H5" s="110" t="s">
        <v>377</v>
      </c>
      <c r="I5" s="109" t="s">
        <v>155</v>
      </c>
    </row>
    <row r="6" spans="1:9" ht="42.75" customHeight="1">
      <c r="A6" s="111">
        <v>1</v>
      </c>
      <c r="B6" s="109">
        <v>2</v>
      </c>
      <c r="C6" s="111">
        <v>3</v>
      </c>
      <c r="D6" s="109">
        <v>4</v>
      </c>
      <c r="E6" s="111">
        <v>5</v>
      </c>
      <c r="F6" s="109">
        <v>6</v>
      </c>
      <c r="G6" s="111">
        <v>7</v>
      </c>
      <c r="H6" s="109">
        <v>8</v>
      </c>
      <c r="I6" s="111">
        <v>9</v>
      </c>
    </row>
    <row r="7" spans="1:9" s="4" customFormat="1" ht="39.75" customHeight="1">
      <c r="A7" s="558" t="s">
        <v>154</v>
      </c>
      <c r="B7" s="558"/>
      <c r="C7" s="558"/>
      <c r="D7" s="558"/>
      <c r="E7" s="558"/>
      <c r="F7" s="558"/>
      <c r="G7" s="558"/>
      <c r="H7" s="558"/>
      <c r="I7" s="558"/>
    </row>
    <row r="8" spans="1:9" s="4" customFormat="1" ht="54" customHeight="1">
      <c r="A8" s="112" t="s">
        <v>128</v>
      </c>
      <c r="B8" s="113">
        <v>1000</v>
      </c>
      <c r="C8" s="298">
        <v>36711</v>
      </c>
      <c r="D8" s="298">
        <v>42329</v>
      </c>
      <c r="E8" s="476">
        <v>40410</v>
      </c>
      <c r="F8" s="298">
        <v>42329</v>
      </c>
      <c r="G8" s="114">
        <f>F8-E8</f>
        <v>1919</v>
      </c>
      <c r="H8" s="301">
        <f>(F8/E8)*100</f>
        <v>104.7488245483791</v>
      </c>
      <c r="I8" s="115"/>
    </row>
    <row r="9" spans="1:9" s="94" customFormat="1" ht="51" customHeight="1">
      <c r="A9" s="112" t="s">
        <v>113</v>
      </c>
      <c r="B9" s="113">
        <v>1010</v>
      </c>
      <c r="C9" s="114">
        <f>SUM(C10:C17)</f>
        <v>-30515</v>
      </c>
      <c r="D9" s="298">
        <f>SUM(D10:D17)</f>
        <v>-35623</v>
      </c>
      <c r="E9" s="298">
        <f>SUM(E10:E17)</f>
        <v>-33550</v>
      </c>
      <c r="F9" s="298">
        <f>SUM(F10:F17)</f>
        <v>-35623</v>
      </c>
      <c r="G9" s="114">
        <f>F9-E9</f>
        <v>-2073</v>
      </c>
      <c r="H9" s="301">
        <f t="shared" ref="H9:H70" si="0">(F9/E9)*100</f>
        <v>106.17883755588673</v>
      </c>
      <c r="I9" s="115"/>
    </row>
    <row r="10" spans="1:9" s="94" customFormat="1" ht="45" customHeight="1">
      <c r="A10" s="116" t="s">
        <v>310</v>
      </c>
      <c r="B10" s="117">
        <v>1011</v>
      </c>
      <c r="C10" s="299">
        <v>-4612</v>
      </c>
      <c r="D10" s="299">
        <v>-9336</v>
      </c>
      <c r="E10" s="118">
        <v>-5170</v>
      </c>
      <c r="F10" s="118">
        <v>-9336</v>
      </c>
      <c r="G10" s="118">
        <f t="shared" ref="G10:G58" si="1">F10-E10</f>
        <v>-4166</v>
      </c>
      <c r="H10" s="119">
        <f t="shared" si="0"/>
        <v>180.58027079303676</v>
      </c>
      <c r="I10" s="120"/>
    </row>
    <row r="11" spans="1:9" s="94" customFormat="1" ht="36" customHeight="1">
      <c r="A11" s="116" t="s">
        <v>311</v>
      </c>
      <c r="B11" s="117">
        <v>1012</v>
      </c>
      <c r="C11" s="118">
        <v>-495</v>
      </c>
      <c r="D11" s="299">
        <v>-417</v>
      </c>
      <c r="E11" s="118">
        <v>-570</v>
      </c>
      <c r="F11" s="118">
        <v>-417</v>
      </c>
      <c r="G11" s="118">
        <f t="shared" si="1"/>
        <v>153</v>
      </c>
      <c r="H11" s="119">
        <f t="shared" si="0"/>
        <v>73.15789473684211</v>
      </c>
      <c r="I11" s="120"/>
    </row>
    <row r="12" spans="1:9" s="94" customFormat="1" ht="39" customHeight="1">
      <c r="A12" s="116" t="s">
        <v>312</v>
      </c>
      <c r="B12" s="117">
        <v>1013</v>
      </c>
      <c r="C12" s="118">
        <v>-547</v>
      </c>
      <c r="D12" s="299">
        <v>-454</v>
      </c>
      <c r="E12" s="118">
        <v>-580</v>
      </c>
      <c r="F12" s="118">
        <v>-454</v>
      </c>
      <c r="G12" s="118">
        <f t="shared" si="1"/>
        <v>126</v>
      </c>
      <c r="H12" s="119">
        <f t="shared" si="0"/>
        <v>78.275862068965523</v>
      </c>
      <c r="I12" s="120"/>
    </row>
    <row r="13" spans="1:9" s="94" customFormat="1" ht="39" customHeight="1">
      <c r="A13" s="116" t="s">
        <v>5</v>
      </c>
      <c r="B13" s="117">
        <v>1014</v>
      </c>
      <c r="C13" s="299">
        <v>-17775</v>
      </c>
      <c r="D13" s="299">
        <v>-17719</v>
      </c>
      <c r="E13" s="118">
        <v>-19830</v>
      </c>
      <c r="F13" s="299">
        <v>-17719</v>
      </c>
      <c r="G13" s="118">
        <f>F13-E13</f>
        <v>2111</v>
      </c>
      <c r="H13" s="119">
        <f t="shared" si="0"/>
        <v>89.354513363590513</v>
      </c>
      <c r="I13" s="120"/>
    </row>
    <row r="14" spans="1:9" s="94" customFormat="1" ht="37.5" customHeight="1">
      <c r="A14" s="116" t="s">
        <v>6</v>
      </c>
      <c r="B14" s="117">
        <v>1015</v>
      </c>
      <c r="C14" s="299">
        <v>-3659</v>
      </c>
      <c r="D14" s="299">
        <v>-3674</v>
      </c>
      <c r="E14" s="118">
        <v>-4080</v>
      </c>
      <c r="F14" s="299">
        <v>-3674</v>
      </c>
      <c r="G14" s="118">
        <f t="shared" si="1"/>
        <v>406</v>
      </c>
      <c r="H14" s="119">
        <f t="shared" si="0"/>
        <v>90.049019607843135</v>
      </c>
      <c r="I14" s="120"/>
    </row>
    <row r="15" spans="1:9" s="1" customFormat="1" ht="71.25" customHeight="1">
      <c r="A15" s="116" t="s">
        <v>313</v>
      </c>
      <c r="B15" s="121">
        <v>1016</v>
      </c>
      <c r="C15" s="299">
        <v>-498</v>
      </c>
      <c r="D15" s="299">
        <v>-463</v>
      </c>
      <c r="E15" s="118">
        <v>-590</v>
      </c>
      <c r="F15" s="118">
        <v>-463</v>
      </c>
      <c r="G15" s="118">
        <f t="shared" si="1"/>
        <v>127</v>
      </c>
      <c r="H15" s="119">
        <f t="shared" si="0"/>
        <v>78.474576271186436</v>
      </c>
      <c r="I15" s="122"/>
    </row>
    <row r="16" spans="1:9" s="1" customFormat="1" ht="36.75" customHeight="1">
      <c r="A16" s="116" t="s">
        <v>314</v>
      </c>
      <c r="B16" s="121">
        <v>1017</v>
      </c>
      <c r="C16" s="299">
        <v>-1658</v>
      </c>
      <c r="D16" s="299">
        <v>-2408</v>
      </c>
      <c r="E16" s="118">
        <v>-1590</v>
      </c>
      <c r="F16" s="299">
        <v>-2408</v>
      </c>
      <c r="G16" s="118">
        <f t="shared" si="1"/>
        <v>-818</v>
      </c>
      <c r="H16" s="119">
        <f t="shared" si="0"/>
        <v>151.44654088050316</v>
      </c>
      <c r="I16" s="122"/>
    </row>
    <row r="17" spans="1:9" s="94" customFormat="1" ht="40.5" customHeight="1">
      <c r="A17" s="116" t="s">
        <v>315</v>
      </c>
      <c r="B17" s="117">
        <v>1018</v>
      </c>
      <c r="C17" s="299">
        <v>-1271</v>
      </c>
      <c r="D17" s="299">
        <v>-1152</v>
      </c>
      <c r="E17" s="118">
        <v>-1140</v>
      </c>
      <c r="F17" s="299">
        <v>-1152</v>
      </c>
      <c r="G17" s="118">
        <f t="shared" si="1"/>
        <v>-12</v>
      </c>
      <c r="H17" s="119">
        <f t="shared" si="0"/>
        <v>101.05263157894737</v>
      </c>
      <c r="I17" s="120"/>
    </row>
    <row r="18" spans="1:9" s="4" customFormat="1" ht="31.5" customHeight="1">
      <c r="A18" s="112" t="s">
        <v>23</v>
      </c>
      <c r="B18" s="113">
        <v>1020</v>
      </c>
      <c r="C18" s="114">
        <f>SUM(C8,C9)</f>
        <v>6196</v>
      </c>
      <c r="D18" s="298">
        <f>SUM(D8,D9)</f>
        <v>6706</v>
      </c>
      <c r="E18" s="298">
        <f>SUM(E8,E9)</f>
        <v>6860</v>
      </c>
      <c r="F18" s="298">
        <f>SUM(F8,F9)</f>
        <v>6706</v>
      </c>
      <c r="G18" s="114">
        <f t="shared" si="1"/>
        <v>-154</v>
      </c>
      <c r="H18" s="301">
        <f t="shared" si="0"/>
        <v>97.755102040816325</v>
      </c>
      <c r="I18" s="115"/>
    </row>
    <row r="19" spans="1:9" s="94" customFormat="1" ht="37.5" customHeight="1">
      <c r="A19" s="112" t="s">
        <v>135</v>
      </c>
      <c r="B19" s="113">
        <v>1030</v>
      </c>
      <c r="C19" s="114">
        <f>SUM(C20:C37,C39)</f>
        <v>-4707</v>
      </c>
      <c r="D19" s="114">
        <f>SUM(D20:D37,D39)</f>
        <v>-4520</v>
      </c>
      <c r="E19" s="114">
        <f>SUM(E20:E37,E39)</f>
        <v>-5380</v>
      </c>
      <c r="F19" s="114">
        <f>SUM(F20:F37,F39)</f>
        <v>-4520</v>
      </c>
      <c r="G19" s="114">
        <f t="shared" si="1"/>
        <v>860</v>
      </c>
      <c r="H19" s="301">
        <f t="shared" si="0"/>
        <v>84.014869888475843</v>
      </c>
      <c r="I19" s="115"/>
    </row>
    <row r="20" spans="1:9" s="94" customFormat="1" ht="42" customHeight="1">
      <c r="A20" s="116" t="s">
        <v>83</v>
      </c>
      <c r="B20" s="117">
        <v>1031</v>
      </c>
      <c r="C20" s="302" t="s">
        <v>194</v>
      </c>
      <c r="D20" s="302" t="s">
        <v>194</v>
      </c>
      <c r="E20" s="302" t="s">
        <v>194</v>
      </c>
      <c r="F20" s="302" t="s">
        <v>194</v>
      </c>
      <c r="G20" s="304" t="e">
        <f t="shared" si="1"/>
        <v>#VALUE!</v>
      </c>
      <c r="H20" s="305" t="e">
        <f t="shared" si="0"/>
        <v>#VALUE!</v>
      </c>
      <c r="I20" s="120"/>
    </row>
    <row r="21" spans="1:9" s="94" customFormat="1" ht="43.5" customHeight="1">
      <c r="A21" s="116" t="s">
        <v>129</v>
      </c>
      <c r="B21" s="117">
        <v>1032</v>
      </c>
      <c r="C21" s="303">
        <v>-56</v>
      </c>
      <c r="D21" s="303">
        <v>-60</v>
      </c>
      <c r="E21" s="302">
        <v>-56</v>
      </c>
      <c r="F21" s="303">
        <v>-60</v>
      </c>
      <c r="G21" s="118">
        <f t="shared" si="1"/>
        <v>-4</v>
      </c>
      <c r="H21" s="119">
        <f t="shared" si="0"/>
        <v>107.14285714285714</v>
      </c>
      <c r="I21" s="120"/>
    </row>
    <row r="22" spans="1:9" s="103" customFormat="1" ht="43.5" customHeight="1">
      <c r="A22" s="116" t="s">
        <v>22</v>
      </c>
      <c r="B22" s="117">
        <v>1033</v>
      </c>
      <c r="C22" s="303" t="s">
        <v>194</v>
      </c>
      <c r="D22" s="303" t="s">
        <v>194</v>
      </c>
      <c r="E22" s="303" t="s">
        <v>194</v>
      </c>
      <c r="F22" s="303" t="s">
        <v>194</v>
      </c>
      <c r="G22" s="211" t="e">
        <f t="shared" si="1"/>
        <v>#VALUE!</v>
      </c>
      <c r="H22" s="212" t="e">
        <f t="shared" si="0"/>
        <v>#VALUE!</v>
      </c>
      <c r="I22" s="120"/>
    </row>
    <row r="23" spans="1:9" s="103" customFormat="1" ht="48" customHeight="1">
      <c r="A23" s="116" t="s">
        <v>32</v>
      </c>
      <c r="B23" s="117">
        <v>1034</v>
      </c>
      <c r="C23" s="302" t="s">
        <v>194</v>
      </c>
      <c r="D23" s="302" t="s">
        <v>194</v>
      </c>
      <c r="E23" s="302">
        <v>-4</v>
      </c>
      <c r="F23" s="302" t="s">
        <v>194</v>
      </c>
      <c r="G23" s="211" t="e">
        <f t="shared" si="1"/>
        <v>#VALUE!</v>
      </c>
      <c r="H23" s="212" t="e">
        <f t="shared" si="0"/>
        <v>#VALUE!</v>
      </c>
      <c r="I23" s="120"/>
    </row>
    <row r="24" spans="1:9" s="103" customFormat="1" ht="40.5" customHeight="1">
      <c r="A24" s="116" t="s">
        <v>33</v>
      </c>
      <c r="B24" s="117">
        <v>1035</v>
      </c>
      <c r="C24" s="303">
        <v>-32</v>
      </c>
      <c r="D24" s="303">
        <v>-43</v>
      </c>
      <c r="E24" s="302">
        <v>-40</v>
      </c>
      <c r="F24" s="303">
        <v>-43</v>
      </c>
      <c r="G24" s="118">
        <f t="shared" si="1"/>
        <v>-3</v>
      </c>
      <c r="H24" s="119">
        <f t="shared" si="0"/>
        <v>107.5</v>
      </c>
      <c r="I24" s="120"/>
    </row>
    <row r="25" spans="1:9" s="103" customFormat="1" ht="36" customHeight="1">
      <c r="A25" s="116" t="s">
        <v>34</v>
      </c>
      <c r="B25" s="117">
        <v>1036</v>
      </c>
      <c r="C25" s="303">
        <v>-3148</v>
      </c>
      <c r="D25" s="303">
        <v>-2990</v>
      </c>
      <c r="E25" s="302">
        <v>-3660</v>
      </c>
      <c r="F25" s="303">
        <v>-2990</v>
      </c>
      <c r="G25" s="118">
        <f t="shared" si="1"/>
        <v>670</v>
      </c>
      <c r="H25" s="119">
        <f t="shared" si="0"/>
        <v>81.69398907103826</v>
      </c>
      <c r="I25" s="120"/>
    </row>
    <row r="26" spans="1:9" s="103" customFormat="1" ht="46.5" customHeight="1">
      <c r="A26" s="116" t="s">
        <v>35</v>
      </c>
      <c r="B26" s="117">
        <v>1037</v>
      </c>
      <c r="C26" s="303">
        <v>-643</v>
      </c>
      <c r="D26" s="303">
        <v>-599</v>
      </c>
      <c r="E26" s="302">
        <v>-752</v>
      </c>
      <c r="F26" s="303">
        <v>-599</v>
      </c>
      <c r="G26" s="118">
        <f t="shared" si="1"/>
        <v>153</v>
      </c>
      <c r="H26" s="119">
        <f t="shared" si="0"/>
        <v>79.65425531914893</v>
      </c>
      <c r="I26" s="120"/>
    </row>
    <row r="27" spans="1:9" s="94" customFormat="1" ht="54.75" customHeight="1">
      <c r="A27" s="116" t="s">
        <v>36</v>
      </c>
      <c r="B27" s="117">
        <v>1038</v>
      </c>
      <c r="C27" s="303">
        <v>-162</v>
      </c>
      <c r="D27" s="303">
        <v>-170</v>
      </c>
      <c r="E27" s="302">
        <v>-168</v>
      </c>
      <c r="F27" s="303">
        <v>-170</v>
      </c>
      <c r="G27" s="118">
        <f t="shared" si="1"/>
        <v>-2</v>
      </c>
      <c r="H27" s="119">
        <f t="shared" si="0"/>
        <v>101.19047619047619</v>
      </c>
      <c r="I27" s="120"/>
    </row>
    <row r="28" spans="1:9" s="1" customFormat="1" ht="54" customHeight="1">
      <c r="A28" s="116" t="s">
        <v>37</v>
      </c>
      <c r="B28" s="117">
        <v>1039</v>
      </c>
      <c r="C28" s="303" t="s">
        <v>194</v>
      </c>
      <c r="D28" s="303" t="s">
        <v>194</v>
      </c>
      <c r="E28" s="303" t="s">
        <v>194</v>
      </c>
      <c r="F28" s="303" t="s">
        <v>194</v>
      </c>
      <c r="G28" s="211" t="e">
        <f t="shared" si="1"/>
        <v>#VALUE!</v>
      </c>
      <c r="H28" s="212" t="e">
        <f t="shared" si="0"/>
        <v>#VALUE!</v>
      </c>
      <c r="I28" s="120"/>
    </row>
    <row r="29" spans="1:9" s="94" customFormat="1" ht="40.5" customHeight="1">
      <c r="A29" s="116" t="s">
        <v>38</v>
      </c>
      <c r="B29" s="117">
        <v>1040</v>
      </c>
      <c r="C29" s="303" t="s">
        <v>194</v>
      </c>
      <c r="D29" s="303" t="s">
        <v>194</v>
      </c>
      <c r="E29" s="302">
        <v>-1</v>
      </c>
      <c r="F29" s="303">
        <v>0</v>
      </c>
      <c r="G29" s="299">
        <f t="shared" si="1"/>
        <v>1</v>
      </c>
      <c r="H29" s="212">
        <f t="shared" si="0"/>
        <v>0</v>
      </c>
      <c r="I29" s="120"/>
    </row>
    <row r="30" spans="1:9" s="103" customFormat="1" ht="36" customHeight="1">
      <c r="A30" s="116" t="s">
        <v>39</v>
      </c>
      <c r="B30" s="117">
        <v>1041</v>
      </c>
      <c r="C30" s="303">
        <v>-1</v>
      </c>
      <c r="D30" s="303">
        <v>-1</v>
      </c>
      <c r="E30" s="302">
        <v>-1</v>
      </c>
      <c r="F30" s="303">
        <v>-1</v>
      </c>
      <c r="G30" s="118">
        <f t="shared" si="1"/>
        <v>0</v>
      </c>
      <c r="H30" s="119">
        <f t="shared" si="0"/>
        <v>100</v>
      </c>
      <c r="I30" s="120"/>
    </row>
    <row r="31" spans="1:9" s="103" customFormat="1" ht="36" customHeight="1">
      <c r="A31" s="116" t="s">
        <v>40</v>
      </c>
      <c r="B31" s="117">
        <v>1042</v>
      </c>
      <c r="C31" s="303">
        <v>-172</v>
      </c>
      <c r="D31" s="303">
        <v>-61</v>
      </c>
      <c r="E31" s="302">
        <v>-129</v>
      </c>
      <c r="F31" s="303">
        <v>-61</v>
      </c>
      <c r="G31" s="118">
        <f>F31-E31</f>
        <v>68</v>
      </c>
      <c r="H31" s="119">
        <f t="shared" si="0"/>
        <v>47.286821705426355</v>
      </c>
      <c r="I31" s="120"/>
    </row>
    <row r="32" spans="1:9" s="103" customFormat="1" ht="36" customHeight="1">
      <c r="A32" s="116" t="s">
        <v>56</v>
      </c>
      <c r="B32" s="117">
        <v>1043</v>
      </c>
      <c r="C32" s="303">
        <v>-110</v>
      </c>
      <c r="D32" s="303">
        <v>-113</v>
      </c>
      <c r="E32" s="302">
        <v>-128</v>
      </c>
      <c r="F32" s="303">
        <v>-113</v>
      </c>
      <c r="G32" s="118">
        <f t="shared" si="1"/>
        <v>15</v>
      </c>
      <c r="H32" s="119">
        <f t="shared" si="0"/>
        <v>88.28125</v>
      </c>
      <c r="I32" s="120"/>
    </row>
    <row r="33" spans="1:9" s="103" customFormat="1" ht="36" customHeight="1">
      <c r="A33" s="116" t="s">
        <v>41</v>
      </c>
      <c r="B33" s="117">
        <v>1044</v>
      </c>
      <c r="C33" s="303">
        <v>-1</v>
      </c>
      <c r="D33" s="303">
        <v>-1</v>
      </c>
      <c r="E33" s="302">
        <v>-8</v>
      </c>
      <c r="F33" s="303">
        <v>-1</v>
      </c>
      <c r="G33" s="118">
        <f t="shared" si="1"/>
        <v>7</v>
      </c>
      <c r="H33" s="119">
        <f t="shared" si="0"/>
        <v>12.5</v>
      </c>
      <c r="I33" s="120"/>
    </row>
    <row r="34" spans="1:9" s="103" customFormat="1" ht="36" customHeight="1">
      <c r="A34" s="116" t="s">
        <v>42</v>
      </c>
      <c r="B34" s="117">
        <v>1045</v>
      </c>
      <c r="C34" s="303" t="s">
        <v>194</v>
      </c>
      <c r="D34" s="303" t="s">
        <v>194</v>
      </c>
      <c r="E34" s="303" t="s">
        <v>194</v>
      </c>
      <c r="F34" s="303" t="s">
        <v>194</v>
      </c>
      <c r="G34" s="211" t="e">
        <f t="shared" si="1"/>
        <v>#VALUE!</v>
      </c>
      <c r="H34" s="212" t="e">
        <f t="shared" si="0"/>
        <v>#VALUE!</v>
      </c>
      <c r="I34" s="120"/>
    </row>
    <row r="35" spans="1:9" s="94" customFormat="1" ht="52.5" customHeight="1">
      <c r="A35" s="116" t="s">
        <v>43</v>
      </c>
      <c r="B35" s="117">
        <v>1046</v>
      </c>
      <c r="C35" s="303">
        <v>0</v>
      </c>
      <c r="D35" s="303">
        <v>-3</v>
      </c>
      <c r="E35" s="303">
        <v>0</v>
      </c>
      <c r="F35" s="303">
        <v>-3</v>
      </c>
      <c r="G35" s="118">
        <f t="shared" si="1"/>
        <v>-3</v>
      </c>
      <c r="H35" s="212" t="e">
        <f t="shared" si="0"/>
        <v>#DIV/0!</v>
      </c>
      <c r="I35" s="120"/>
    </row>
    <row r="36" spans="1:9" s="94" customFormat="1" ht="40.5" customHeight="1">
      <c r="A36" s="116" t="s">
        <v>44</v>
      </c>
      <c r="B36" s="117">
        <v>1047</v>
      </c>
      <c r="C36" s="303">
        <v>-7</v>
      </c>
      <c r="D36" s="303">
        <v>-46</v>
      </c>
      <c r="E36" s="302">
        <v>-13</v>
      </c>
      <c r="F36" s="303">
        <v>-46</v>
      </c>
      <c r="G36" s="118">
        <f t="shared" si="1"/>
        <v>-33</v>
      </c>
      <c r="H36" s="119">
        <f t="shared" si="0"/>
        <v>353.84615384615381</v>
      </c>
      <c r="I36" s="120"/>
    </row>
    <row r="37" spans="1:9" s="1" customFormat="1" ht="65.25" customHeight="1">
      <c r="A37" s="116" t="s">
        <v>64</v>
      </c>
      <c r="B37" s="117">
        <v>1048</v>
      </c>
      <c r="C37" s="299">
        <v>-23</v>
      </c>
      <c r="D37" s="299">
        <v>-20</v>
      </c>
      <c r="E37" s="302">
        <v>-45</v>
      </c>
      <c r="F37" s="299">
        <v>-20</v>
      </c>
      <c r="G37" s="118">
        <f t="shared" si="1"/>
        <v>25</v>
      </c>
      <c r="H37" s="119">
        <f t="shared" si="0"/>
        <v>44.444444444444443</v>
      </c>
      <c r="I37" s="120"/>
    </row>
    <row r="38" spans="1:9" s="103" customFormat="1" ht="36" customHeight="1">
      <c r="A38" s="116" t="s">
        <v>45</v>
      </c>
      <c r="B38" s="117" t="s">
        <v>374</v>
      </c>
      <c r="C38" s="303" t="s">
        <v>194</v>
      </c>
      <c r="D38" s="303">
        <v>0</v>
      </c>
      <c r="E38" s="302">
        <v>-45</v>
      </c>
      <c r="F38" s="303">
        <v>0</v>
      </c>
      <c r="G38" s="299">
        <f t="shared" si="1"/>
        <v>45</v>
      </c>
      <c r="H38" s="212">
        <f t="shared" si="0"/>
        <v>0</v>
      </c>
      <c r="I38" s="120"/>
    </row>
    <row r="39" spans="1:9" s="103" customFormat="1" ht="36" customHeight="1">
      <c r="A39" s="116" t="s">
        <v>84</v>
      </c>
      <c r="B39" s="117">
        <v>1049</v>
      </c>
      <c r="C39" s="299">
        <v>-352</v>
      </c>
      <c r="D39" s="299">
        <v>-413</v>
      </c>
      <c r="E39" s="303">
        <v>-375</v>
      </c>
      <c r="F39" s="299">
        <v>-413</v>
      </c>
      <c r="G39" s="118">
        <f t="shared" si="1"/>
        <v>-38</v>
      </c>
      <c r="H39" s="119">
        <f t="shared" si="0"/>
        <v>110.13333333333333</v>
      </c>
      <c r="I39" s="120"/>
    </row>
    <row r="40" spans="1:9" s="103" customFormat="1" ht="44.25" customHeight="1">
      <c r="A40" s="175" t="s">
        <v>136</v>
      </c>
      <c r="B40" s="193">
        <v>1060</v>
      </c>
      <c r="C40" s="114">
        <f>SUM(C41:C47)</f>
        <v>-353</v>
      </c>
      <c r="D40" s="114">
        <f>SUM(D41:D47)</f>
        <v>-402</v>
      </c>
      <c r="E40" s="114">
        <f>SUM(E41:E47)</f>
        <v>-369</v>
      </c>
      <c r="F40" s="114">
        <f>SUM(F41:F47)</f>
        <v>-402</v>
      </c>
      <c r="G40" s="114">
        <f t="shared" si="1"/>
        <v>-33</v>
      </c>
      <c r="H40" s="301">
        <f t="shared" si="0"/>
        <v>108.9430894308943</v>
      </c>
      <c r="I40" s="193"/>
    </row>
    <row r="41" spans="1:9" s="103" customFormat="1" ht="36" customHeight="1">
      <c r="A41" s="116" t="s">
        <v>115</v>
      </c>
      <c r="B41" s="117">
        <v>1061</v>
      </c>
      <c r="C41" s="302" t="s">
        <v>194</v>
      </c>
      <c r="D41" s="302" t="s">
        <v>194</v>
      </c>
      <c r="E41" s="302" t="s">
        <v>194</v>
      </c>
      <c r="F41" s="302" t="s">
        <v>194</v>
      </c>
      <c r="G41" s="213" t="e">
        <f t="shared" si="1"/>
        <v>#VALUE!</v>
      </c>
      <c r="H41" s="214" t="e">
        <f t="shared" si="0"/>
        <v>#VALUE!</v>
      </c>
      <c r="I41" s="120"/>
    </row>
    <row r="42" spans="1:9" s="103" customFormat="1" ht="36" customHeight="1">
      <c r="A42" s="116" t="s">
        <v>116</v>
      </c>
      <c r="B42" s="117">
        <v>1062</v>
      </c>
      <c r="C42" s="302" t="s">
        <v>194</v>
      </c>
      <c r="D42" s="302" t="s">
        <v>194</v>
      </c>
      <c r="E42" s="302" t="s">
        <v>194</v>
      </c>
      <c r="F42" s="302" t="s">
        <v>194</v>
      </c>
      <c r="G42" s="211" t="e">
        <f t="shared" si="1"/>
        <v>#VALUE!</v>
      </c>
      <c r="H42" s="212" t="e">
        <f t="shared" si="0"/>
        <v>#VALUE!</v>
      </c>
      <c r="I42" s="120"/>
    </row>
    <row r="43" spans="1:9" s="103" customFormat="1" ht="36" customHeight="1">
      <c r="A43" s="116" t="s">
        <v>34</v>
      </c>
      <c r="B43" s="117">
        <v>1063</v>
      </c>
      <c r="C43" s="302" t="s">
        <v>194</v>
      </c>
      <c r="D43" s="302" t="s">
        <v>194</v>
      </c>
      <c r="E43" s="302" t="s">
        <v>194</v>
      </c>
      <c r="F43" s="302" t="s">
        <v>194</v>
      </c>
      <c r="G43" s="211" t="e">
        <f t="shared" si="1"/>
        <v>#VALUE!</v>
      </c>
      <c r="H43" s="212" t="e">
        <f t="shared" si="0"/>
        <v>#VALUE!</v>
      </c>
      <c r="I43" s="120"/>
    </row>
    <row r="44" spans="1:9" s="103" customFormat="1" ht="36" customHeight="1">
      <c r="A44" s="116" t="s">
        <v>35</v>
      </c>
      <c r="B44" s="117">
        <v>1064</v>
      </c>
      <c r="C44" s="302" t="s">
        <v>194</v>
      </c>
      <c r="D44" s="302" t="s">
        <v>194</v>
      </c>
      <c r="E44" s="302" t="s">
        <v>194</v>
      </c>
      <c r="F44" s="302" t="s">
        <v>194</v>
      </c>
      <c r="G44" s="211" t="e">
        <f t="shared" si="1"/>
        <v>#VALUE!</v>
      </c>
      <c r="H44" s="212" t="e">
        <f t="shared" si="0"/>
        <v>#VALUE!</v>
      </c>
      <c r="I44" s="120"/>
    </row>
    <row r="45" spans="1:9" s="103" customFormat="1" ht="36" customHeight="1">
      <c r="A45" s="116" t="s">
        <v>55</v>
      </c>
      <c r="B45" s="117">
        <v>1065</v>
      </c>
      <c r="C45" s="302" t="s">
        <v>194</v>
      </c>
      <c r="D45" s="302" t="s">
        <v>194</v>
      </c>
      <c r="E45" s="302" t="s">
        <v>194</v>
      </c>
      <c r="F45" s="302" t="s">
        <v>194</v>
      </c>
      <c r="G45" s="211" t="e">
        <f t="shared" si="1"/>
        <v>#VALUE!</v>
      </c>
      <c r="H45" s="212" t="e">
        <f t="shared" si="0"/>
        <v>#VALUE!</v>
      </c>
      <c r="I45" s="120"/>
    </row>
    <row r="46" spans="1:9" s="103" customFormat="1" ht="36" customHeight="1">
      <c r="A46" s="116" t="s">
        <v>67</v>
      </c>
      <c r="B46" s="117">
        <v>1066</v>
      </c>
      <c r="C46" s="302">
        <v>-325</v>
      </c>
      <c r="D46" s="302">
        <v>-368</v>
      </c>
      <c r="E46" s="302">
        <v>-340</v>
      </c>
      <c r="F46" s="302">
        <v>-368</v>
      </c>
      <c r="G46" s="118">
        <f t="shared" si="1"/>
        <v>-28</v>
      </c>
      <c r="H46" s="119">
        <f t="shared" si="0"/>
        <v>108.23529411764706</v>
      </c>
      <c r="I46" s="120"/>
    </row>
    <row r="47" spans="1:9" s="103" customFormat="1" ht="36" customHeight="1">
      <c r="A47" s="116" t="s">
        <v>91</v>
      </c>
      <c r="B47" s="117">
        <v>1067</v>
      </c>
      <c r="C47" s="302">
        <v>-28</v>
      </c>
      <c r="D47" s="302">
        <v>-34</v>
      </c>
      <c r="E47" s="302">
        <v>-29</v>
      </c>
      <c r="F47" s="302">
        <v>-34</v>
      </c>
      <c r="G47" s="118">
        <f t="shared" si="1"/>
        <v>-5</v>
      </c>
      <c r="H47" s="119">
        <f t="shared" si="0"/>
        <v>117.24137931034481</v>
      </c>
      <c r="I47" s="120"/>
    </row>
    <row r="48" spans="1:9" s="103" customFormat="1" ht="44.25" customHeight="1">
      <c r="A48" s="192" t="s">
        <v>212</v>
      </c>
      <c r="B48" s="193">
        <v>1070</v>
      </c>
      <c r="C48" s="307">
        <f>SUM(C49:C51)</f>
        <v>498</v>
      </c>
      <c r="D48" s="307">
        <f>SUM(D49:D51)</f>
        <v>1119</v>
      </c>
      <c r="E48" s="307">
        <f>SUM(E49:E51)</f>
        <v>455</v>
      </c>
      <c r="F48" s="307">
        <f>SUM(F49:F51)</f>
        <v>1119</v>
      </c>
      <c r="G48" s="307">
        <f>F48-E48</f>
        <v>664</v>
      </c>
      <c r="H48" s="301">
        <f t="shared" si="0"/>
        <v>245.93406593406596</v>
      </c>
      <c r="I48" s="192"/>
    </row>
    <row r="49" spans="1:9" s="103" customFormat="1" ht="36" customHeight="1">
      <c r="A49" s="116" t="s">
        <v>133</v>
      </c>
      <c r="B49" s="117">
        <v>1071</v>
      </c>
      <c r="C49" s="302">
        <v>0</v>
      </c>
      <c r="D49" s="302">
        <v>0</v>
      </c>
      <c r="E49" s="306">
        <v>0</v>
      </c>
      <c r="F49" s="302">
        <v>0</v>
      </c>
      <c r="G49" s="213">
        <f t="shared" si="1"/>
        <v>0</v>
      </c>
      <c r="H49" s="214" t="e">
        <f t="shared" si="0"/>
        <v>#DIV/0!</v>
      </c>
      <c r="I49" s="120"/>
    </row>
    <row r="50" spans="1:9" s="103" customFormat="1" ht="36" customHeight="1">
      <c r="A50" s="116" t="s">
        <v>240</v>
      </c>
      <c r="B50" s="117">
        <v>1072</v>
      </c>
      <c r="C50" s="302">
        <v>0</v>
      </c>
      <c r="D50" s="302">
        <v>0</v>
      </c>
      <c r="E50" s="306">
        <v>0</v>
      </c>
      <c r="F50" s="302">
        <v>0</v>
      </c>
      <c r="G50" s="211">
        <f t="shared" si="1"/>
        <v>0</v>
      </c>
      <c r="H50" s="212" t="e">
        <f t="shared" si="0"/>
        <v>#DIV/0!</v>
      </c>
      <c r="I50" s="120"/>
    </row>
    <row r="51" spans="1:9" s="103" customFormat="1" ht="36" customHeight="1">
      <c r="A51" s="116" t="s">
        <v>213</v>
      </c>
      <c r="B51" s="117">
        <v>1073</v>
      </c>
      <c r="C51" s="302">
        <v>498</v>
      </c>
      <c r="D51" s="302">
        <v>1119</v>
      </c>
      <c r="E51" s="308">
        <v>455</v>
      </c>
      <c r="F51" s="302">
        <v>1119</v>
      </c>
      <c r="G51" s="118">
        <f t="shared" si="1"/>
        <v>664</v>
      </c>
      <c r="H51" s="119">
        <f t="shared" si="0"/>
        <v>245.93406593406596</v>
      </c>
      <c r="I51" s="120"/>
    </row>
    <row r="52" spans="1:9" s="103" customFormat="1" ht="44.25" customHeight="1">
      <c r="A52" s="192" t="s">
        <v>68</v>
      </c>
      <c r="B52" s="193">
        <v>1080</v>
      </c>
      <c r="C52" s="114">
        <f>SUM(C53:C58)</f>
        <v>-1007</v>
      </c>
      <c r="D52" s="114">
        <f>SUM(D53:D58)</f>
        <v>-1698</v>
      </c>
      <c r="E52" s="114">
        <f>SUM(E53:E58)</f>
        <v>-1027</v>
      </c>
      <c r="F52" s="114">
        <f>SUM(F53:F58)</f>
        <v>-1698</v>
      </c>
      <c r="G52" s="307">
        <f t="shared" si="1"/>
        <v>-671</v>
      </c>
      <c r="H52" s="309">
        <f t="shared" si="0"/>
        <v>165.33592989289193</v>
      </c>
      <c r="I52" s="192"/>
    </row>
    <row r="53" spans="1:9" s="103" customFormat="1" ht="36" customHeight="1">
      <c r="A53" s="116" t="s">
        <v>133</v>
      </c>
      <c r="B53" s="117">
        <v>1081</v>
      </c>
      <c r="C53" s="302">
        <v>0</v>
      </c>
      <c r="D53" s="302">
        <v>0</v>
      </c>
      <c r="E53" s="302">
        <v>0</v>
      </c>
      <c r="F53" s="302">
        <v>0</v>
      </c>
      <c r="G53" s="211">
        <f t="shared" si="1"/>
        <v>0</v>
      </c>
      <c r="H53" s="212" t="e">
        <f t="shared" si="0"/>
        <v>#DIV/0!</v>
      </c>
      <c r="I53" s="120"/>
    </row>
    <row r="54" spans="1:9" s="103" customFormat="1" ht="43.5" customHeight="1">
      <c r="A54" s="474" t="s">
        <v>680</v>
      </c>
      <c r="B54" s="117">
        <v>1082</v>
      </c>
      <c r="C54" s="302">
        <v>-47</v>
      </c>
      <c r="D54" s="302">
        <v>-85</v>
      </c>
      <c r="E54" s="302">
        <v>-48</v>
      </c>
      <c r="F54" s="302">
        <v>-85</v>
      </c>
      <c r="G54" s="118">
        <f t="shared" si="1"/>
        <v>-37</v>
      </c>
      <c r="H54" s="119">
        <f t="shared" si="0"/>
        <v>177.08333333333331</v>
      </c>
      <c r="I54" s="120"/>
    </row>
    <row r="55" spans="1:9" s="103" customFormat="1" ht="36" customHeight="1">
      <c r="A55" s="116" t="s">
        <v>62</v>
      </c>
      <c r="B55" s="117">
        <v>1083</v>
      </c>
      <c r="C55" s="302" t="s">
        <v>194</v>
      </c>
      <c r="D55" s="302" t="s">
        <v>194</v>
      </c>
      <c r="E55" s="302">
        <v>0</v>
      </c>
      <c r="F55" s="302" t="s">
        <v>194</v>
      </c>
      <c r="G55" s="211" t="e">
        <f t="shared" si="1"/>
        <v>#VALUE!</v>
      </c>
      <c r="H55" s="212" t="e">
        <f t="shared" si="0"/>
        <v>#VALUE!</v>
      </c>
      <c r="I55" s="120"/>
    </row>
    <row r="56" spans="1:9" s="103" customFormat="1" ht="36" customHeight="1">
      <c r="A56" s="116" t="s">
        <v>46</v>
      </c>
      <c r="B56" s="117">
        <v>1084</v>
      </c>
      <c r="C56" s="302" t="s">
        <v>194</v>
      </c>
      <c r="D56" s="302" t="s">
        <v>194</v>
      </c>
      <c r="E56" s="302">
        <v>0</v>
      </c>
      <c r="F56" s="302" t="s">
        <v>194</v>
      </c>
      <c r="G56" s="211" t="e">
        <f t="shared" si="1"/>
        <v>#VALUE!</v>
      </c>
      <c r="H56" s="212" t="e">
        <f t="shared" si="0"/>
        <v>#VALUE!</v>
      </c>
      <c r="I56" s="120"/>
    </row>
    <row r="57" spans="1:9" s="103" customFormat="1" ht="36" customHeight="1">
      <c r="A57" s="116" t="s">
        <v>54</v>
      </c>
      <c r="B57" s="117">
        <v>1085</v>
      </c>
      <c r="C57" s="302" t="s">
        <v>194</v>
      </c>
      <c r="D57" s="302" t="s">
        <v>194</v>
      </c>
      <c r="E57" s="302">
        <v>0</v>
      </c>
      <c r="F57" s="302" t="s">
        <v>194</v>
      </c>
      <c r="G57" s="211" t="e">
        <f t="shared" si="1"/>
        <v>#VALUE!</v>
      </c>
      <c r="H57" s="212" t="e">
        <f t="shared" si="0"/>
        <v>#VALUE!</v>
      </c>
      <c r="I57" s="120"/>
    </row>
    <row r="58" spans="1:9" s="103" customFormat="1" ht="36" customHeight="1">
      <c r="A58" s="116" t="s">
        <v>148</v>
      </c>
      <c r="B58" s="117">
        <v>1086</v>
      </c>
      <c r="C58" s="302">
        <v>-960</v>
      </c>
      <c r="D58" s="302">
        <v>-1613</v>
      </c>
      <c r="E58" s="302">
        <v>-979</v>
      </c>
      <c r="F58" s="302">
        <v>-1613</v>
      </c>
      <c r="G58" s="118">
        <f t="shared" si="1"/>
        <v>-634</v>
      </c>
      <c r="H58" s="119">
        <f t="shared" si="0"/>
        <v>164.7599591419816</v>
      </c>
      <c r="I58" s="120"/>
    </row>
    <row r="59" spans="1:9" s="103" customFormat="1" ht="44.25" customHeight="1">
      <c r="A59" s="192" t="s">
        <v>4</v>
      </c>
      <c r="B59" s="193">
        <v>1100</v>
      </c>
      <c r="C59" s="307">
        <f>SUM(C18,C19,C40,C48,C52)</f>
        <v>627</v>
      </c>
      <c r="D59" s="307">
        <f>SUM(D18,D19,D40,D48,D52)</f>
        <v>1205</v>
      </c>
      <c r="E59" s="307">
        <f>SUM(E18,E19,E40,E48,E52)</f>
        <v>539</v>
      </c>
      <c r="F59" s="307">
        <f>SUM(F18,F19,F40,F48,F52)</f>
        <v>1205</v>
      </c>
      <c r="G59" s="307">
        <f t="shared" ref="G59:G77" si="2">F59-E59</f>
        <v>666</v>
      </c>
      <c r="H59" s="309">
        <f t="shared" si="0"/>
        <v>223.5621521335807</v>
      </c>
      <c r="I59" s="192"/>
    </row>
    <row r="60" spans="1:9" s="103" customFormat="1" ht="48" customHeight="1">
      <c r="A60" s="507" t="s">
        <v>566</v>
      </c>
      <c r="B60" s="117">
        <v>1110</v>
      </c>
      <c r="C60" s="302">
        <v>85</v>
      </c>
      <c r="D60" s="302">
        <v>471</v>
      </c>
      <c r="E60" s="308">
        <v>90</v>
      </c>
      <c r="F60" s="302">
        <v>471</v>
      </c>
      <c r="G60" s="118">
        <f t="shared" si="2"/>
        <v>381</v>
      </c>
      <c r="H60" s="119">
        <f t="shared" si="0"/>
        <v>523.33333333333337</v>
      </c>
      <c r="I60" s="120"/>
    </row>
    <row r="61" spans="1:9" s="103" customFormat="1" ht="36" customHeight="1">
      <c r="A61" s="507" t="s">
        <v>567</v>
      </c>
      <c r="B61" s="117">
        <v>1120</v>
      </c>
      <c r="C61" s="302">
        <v>-8</v>
      </c>
      <c r="D61" s="302">
        <v>0</v>
      </c>
      <c r="E61" s="306">
        <v>0</v>
      </c>
      <c r="F61" s="302">
        <v>0</v>
      </c>
      <c r="G61" s="118">
        <f>F61-E61</f>
        <v>0</v>
      </c>
      <c r="H61" s="212" t="e">
        <f t="shared" si="0"/>
        <v>#DIV/0!</v>
      </c>
      <c r="I61" s="120"/>
    </row>
    <row r="62" spans="1:9" s="103" customFormat="1" ht="44.25" customHeight="1">
      <c r="A62" s="192" t="s">
        <v>577</v>
      </c>
      <c r="B62" s="193">
        <v>1130</v>
      </c>
      <c r="C62" s="307">
        <v>19</v>
      </c>
      <c r="D62" s="307">
        <v>7</v>
      </c>
      <c r="E62" s="307">
        <v>12</v>
      </c>
      <c r="F62" s="307">
        <v>7</v>
      </c>
      <c r="G62" s="307">
        <f t="shared" si="2"/>
        <v>-5</v>
      </c>
      <c r="H62" s="215">
        <f t="shared" si="0"/>
        <v>58.333333333333336</v>
      </c>
      <c r="I62" s="192"/>
    </row>
    <row r="63" spans="1:9" s="103" customFormat="1" ht="36.75" customHeight="1">
      <c r="A63" s="192" t="s">
        <v>85</v>
      </c>
      <c r="B63" s="193">
        <v>1140</v>
      </c>
      <c r="C63" s="307">
        <v>-31</v>
      </c>
      <c r="D63" s="307">
        <v>-169</v>
      </c>
      <c r="E63" s="307">
        <v>-141</v>
      </c>
      <c r="F63" s="307">
        <v>-169</v>
      </c>
      <c r="G63" s="307">
        <f t="shared" si="2"/>
        <v>-28</v>
      </c>
      <c r="H63" s="309">
        <f t="shared" si="0"/>
        <v>119.8581560283688</v>
      </c>
      <c r="I63" s="192"/>
    </row>
    <row r="64" spans="1:9" s="103" customFormat="1" ht="44.25" customHeight="1">
      <c r="A64" s="192" t="s">
        <v>214</v>
      </c>
      <c r="B64" s="193">
        <v>1150</v>
      </c>
      <c r="C64" s="307">
        <f>SUM(C65:C66)</f>
        <v>84</v>
      </c>
      <c r="D64" s="307">
        <f>SUM(D65:D66)</f>
        <v>123</v>
      </c>
      <c r="E64" s="309">
        <v>0</v>
      </c>
      <c r="F64" s="307">
        <f>SUM(F65:F66)</f>
        <v>123</v>
      </c>
      <c r="G64" s="307">
        <f t="shared" si="2"/>
        <v>123</v>
      </c>
      <c r="H64" s="215" t="e">
        <f t="shared" si="0"/>
        <v>#DIV/0!</v>
      </c>
      <c r="I64" s="192"/>
    </row>
    <row r="65" spans="1:9" s="103" customFormat="1" ht="36" customHeight="1">
      <c r="A65" s="116" t="s">
        <v>133</v>
      </c>
      <c r="B65" s="117">
        <v>1151</v>
      </c>
      <c r="C65" s="195"/>
      <c r="D65" s="302"/>
      <c r="E65" s="306">
        <v>0</v>
      </c>
      <c r="F65" s="302"/>
      <c r="G65" s="216">
        <f t="shared" si="2"/>
        <v>0</v>
      </c>
      <c r="H65" s="217" t="e">
        <f t="shared" si="0"/>
        <v>#DIV/0!</v>
      </c>
      <c r="I65" s="120"/>
    </row>
    <row r="66" spans="1:9" s="103" customFormat="1" ht="51" customHeight="1">
      <c r="A66" s="474" t="s">
        <v>681</v>
      </c>
      <c r="B66" s="117">
        <v>1152</v>
      </c>
      <c r="C66" s="118">
        <v>84</v>
      </c>
      <c r="D66" s="302">
        <v>123</v>
      </c>
      <c r="E66" s="306">
        <v>0</v>
      </c>
      <c r="F66" s="302">
        <v>123</v>
      </c>
      <c r="G66" s="299">
        <f t="shared" si="2"/>
        <v>123</v>
      </c>
      <c r="H66" s="212" t="e">
        <f t="shared" si="0"/>
        <v>#DIV/0!</v>
      </c>
      <c r="I66" s="120"/>
    </row>
    <row r="67" spans="1:9" s="103" customFormat="1" ht="38.25" customHeight="1">
      <c r="A67" s="192" t="s">
        <v>215</v>
      </c>
      <c r="B67" s="117">
        <v>1160</v>
      </c>
      <c r="C67" s="154">
        <f>SUM(C68:C69)</f>
        <v>0</v>
      </c>
      <c r="D67" s="154">
        <f>SUM(D68:D69)</f>
        <v>0</v>
      </c>
      <c r="E67" s="154">
        <f>SUM(E68:E69)</f>
        <v>0</v>
      </c>
      <c r="F67" s="154">
        <f>SUM(F68:F69)</f>
        <v>0</v>
      </c>
      <c r="G67" s="154">
        <f t="shared" si="2"/>
        <v>0</v>
      </c>
      <c r="H67" s="399" t="e">
        <f t="shared" si="0"/>
        <v>#DIV/0!</v>
      </c>
      <c r="I67" s="154"/>
    </row>
    <row r="68" spans="1:9" s="94" customFormat="1" ht="37.5" customHeight="1">
      <c r="A68" s="116" t="s">
        <v>133</v>
      </c>
      <c r="B68" s="117">
        <v>1161</v>
      </c>
      <c r="C68" s="302" t="s">
        <v>194</v>
      </c>
      <c r="D68" s="302" t="s">
        <v>194</v>
      </c>
      <c r="E68" s="312">
        <v>0</v>
      </c>
      <c r="F68" s="302" t="s">
        <v>194</v>
      </c>
      <c r="G68" s="211"/>
      <c r="H68" s="212" t="e">
        <f t="shared" si="0"/>
        <v>#VALUE!</v>
      </c>
      <c r="I68" s="120"/>
    </row>
    <row r="69" spans="1:9" s="94" customFormat="1" ht="39" customHeight="1">
      <c r="A69" s="116" t="s">
        <v>90</v>
      </c>
      <c r="B69" s="117">
        <v>1162</v>
      </c>
      <c r="C69" s="302" t="s">
        <v>194</v>
      </c>
      <c r="D69" s="302" t="s">
        <v>194</v>
      </c>
      <c r="E69" s="312">
        <v>0</v>
      </c>
      <c r="F69" s="302" t="s">
        <v>194</v>
      </c>
      <c r="G69" s="211" t="e">
        <f t="shared" si="2"/>
        <v>#VALUE!</v>
      </c>
      <c r="H69" s="212" t="e">
        <f t="shared" si="0"/>
        <v>#VALUE!</v>
      </c>
      <c r="I69" s="120"/>
    </row>
    <row r="70" spans="1:9" s="103" customFormat="1" ht="36" customHeight="1">
      <c r="A70" s="473" t="s">
        <v>75</v>
      </c>
      <c r="B70" s="117">
        <v>1170</v>
      </c>
      <c r="C70" s="118">
        <f>SUM(C59,C60,C61,C62,C63,C64,C67)</f>
        <v>776</v>
      </c>
      <c r="D70" s="299">
        <f>SUM(D59,D60,D61,D62,D63,D64,D67)</f>
        <v>1637</v>
      </c>
      <c r="E70" s="299">
        <f>SUM(E59,E60,E61,E62,E63,E64,E67)</f>
        <v>500</v>
      </c>
      <c r="F70" s="118">
        <f>SUM(F59,F60,F61,F62,F63,F64,F67)</f>
        <v>1637</v>
      </c>
      <c r="G70" s="118">
        <f t="shared" si="2"/>
        <v>1137</v>
      </c>
      <c r="H70" s="119">
        <f t="shared" si="0"/>
        <v>327.39999999999998</v>
      </c>
      <c r="I70" s="120"/>
    </row>
    <row r="71" spans="1:9" s="103" customFormat="1" ht="39" customHeight="1">
      <c r="A71" s="116" t="s">
        <v>207</v>
      </c>
      <c r="B71" s="117">
        <v>1180</v>
      </c>
      <c r="C71" s="302">
        <v>-203</v>
      </c>
      <c r="D71" s="302">
        <v>-303</v>
      </c>
      <c r="E71" s="303">
        <v>-90</v>
      </c>
      <c r="F71" s="302">
        <v>-303</v>
      </c>
      <c r="G71" s="118">
        <f t="shared" si="2"/>
        <v>-213</v>
      </c>
      <c r="H71" s="119">
        <f t="shared" ref="H71:H95" si="3">(F71/E71)*100</f>
        <v>336.66666666666669</v>
      </c>
      <c r="I71" s="120"/>
    </row>
    <row r="72" spans="1:9" s="103" customFormat="1" ht="39" customHeight="1">
      <c r="A72" s="116" t="s">
        <v>208</v>
      </c>
      <c r="B72" s="117">
        <v>1181</v>
      </c>
      <c r="C72" s="118"/>
      <c r="D72" s="118"/>
      <c r="E72" s="306">
        <v>0</v>
      </c>
      <c r="F72" s="118"/>
      <c r="G72" s="211"/>
      <c r="H72" s="212" t="e">
        <f t="shared" si="3"/>
        <v>#DIV/0!</v>
      </c>
      <c r="I72" s="120"/>
    </row>
    <row r="73" spans="1:9" s="103" customFormat="1" ht="39" customHeight="1">
      <c r="A73" s="116" t="s">
        <v>209</v>
      </c>
      <c r="B73" s="117">
        <v>1190</v>
      </c>
      <c r="C73" s="118"/>
      <c r="D73" s="118"/>
      <c r="E73" s="306">
        <v>0</v>
      </c>
      <c r="F73" s="118"/>
      <c r="G73" s="211"/>
      <c r="H73" s="212" t="e">
        <f t="shared" si="3"/>
        <v>#DIV/0!</v>
      </c>
      <c r="I73" s="120"/>
    </row>
    <row r="74" spans="1:9" s="103" customFormat="1" ht="39" customHeight="1">
      <c r="A74" s="116" t="s">
        <v>210</v>
      </c>
      <c r="B74" s="117">
        <v>1191</v>
      </c>
      <c r="C74" s="302" t="s">
        <v>194</v>
      </c>
      <c r="D74" s="302" t="s">
        <v>194</v>
      </c>
      <c r="E74" s="306">
        <v>0</v>
      </c>
      <c r="F74" s="302" t="s">
        <v>194</v>
      </c>
      <c r="G74" s="211" t="e">
        <f t="shared" si="2"/>
        <v>#VALUE!</v>
      </c>
      <c r="H74" s="212" t="e">
        <f t="shared" si="3"/>
        <v>#VALUE!</v>
      </c>
      <c r="I74" s="120"/>
    </row>
    <row r="75" spans="1:9" s="103" customFormat="1" ht="38.25" customHeight="1">
      <c r="A75" s="192" t="s">
        <v>230</v>
      </c>
      <c r="B75" s="193">
        <v>1200</v>
      </c>
      <c r="C75" s="307">
        <f>SUM(C70,C71,C72,C73,C74)</f>
        <v>573</v>
      </c>
      <c r="D75" s="314">
        <f>SUM(D70,D71,D72,D73,D74)</f>
        <v>1334</v>
      </c>
      <c r="E75" s="314">
        <f>SUM(E70,E71,E72,E73,E74)</f>
        <v>410</v>
      </c>
      <c r="F75" s="307">
        <f>SUM(F70,F71,F72,F73,F74)</f>
        <v>1334</v>
      </c>
      <c r="G75" s="359">
        <f t="shared" si="2"/>
        <v>924</v>
      </c>
      <c r="H75" s="309">
        <f t="shared" si="3"/>
        <v>325.36585365853654</v>
      </c>
      <c r="I75" s="192"/>
    </row>
    <row r="76" spans="1:9" s="103" customFormat="1" ht="39" customHeight="1">
      <c r="A76" s="116" t="s">
        <v>24</v>
      </c>
      <c r="B76" s="117">
        <v>1201</v>
      </c>
      <c r="C76" s="118">
        <v>573</v>
      </c>
      <c r="D76" s="118">
        <v>1334</v>
      </c>
      <c r="E76" s="308">
        <v>410</v>
      </c>
      <c r="F76" s="118">
        <v>1334</v>
      </c>
      <c r="G76" s="349">
        <f t="shared" si="2"/>
        <v>924</v>
      </c>
      <c r="H76" s="313">
        <f t="shared" si="3"/>
        <v>325.36585365853654</v>
      </c>
      <c r="I76" s="120"/>
    </row>
    <row r="77" spans="1:9" s="103" customFormat="1" ht="39" customHeight="1">
      <c r="A77" s="116" t="s">
        <v>25</v>
      </c>
      <c r="B77" s="117">
        <v>1202</v>
      </c>
      <c r="C77" s="302" t="s">
        <v>194</v>
      </c>
      <c r="D77" s="302" t="s">
        <v>194</v>
      </c>
      <c r="E77" s="302" t="s">
        <v>194</v>
      </c>
      <c r="F77" s="302" t="s">
        <v>194</v>
      </c>
      <c r="G77" s="360" t="e">
        <f t="shared" si="2"/>
        <v>#VALUE!</v>
      </c>
      <c r="H77" s="212" t="e">
        <f t="shared" si="3"/>
        <v>#VALUE!</v>
      </c>
      <c r="I77" s="120"/>
    </row>
    <row r="78" spans="1:9" s="103" customFormat="1" ht="38.25" customHeight="1">
      <c r="A78" s="192" t="s">
        <v>19</v>
      </c>
      <c r="B78" s="193">
        <v>1210</v>
      </c>
      <c r="C78" s="307">
        <f>SUM(C8,C48,C60,C62,C64,C72,C73)</f>
        <v>37397</v>
      </c>
      <c r="D78" s="307">
        <f>SUM(D8,D48,D60,D62,D64,D72,D73)</f>
        <v>44049</v>
      </c>
      <c r="E78" s="307">
        <f>SUM(E8,E48,E60,E62,E64,E72,E73)</f>
        <v>40967</v>
      </c>
      <c r="F78" s="307">
        <f>SUM(F8,F48,F60,F62,F64,F72,F73)</f>
        <v>44049</v>
      </c>
      <c r="G78" s="348">
        <f>F78-E78</f>
        <v>3082</v>
      </c>
      <c r="H78" s="309">
        <f t="shared" si="3"/>
        <v>107.52312837161617</v>
      </c>
      <c r="I78" s="192"/>
    </row>
    <row r="79" spans="1:9" s="103" customFormat="1" ht="39.75" customHeight="1">
      <c r="A79" s="192" t="s">
        <v>88</v>
      </c>
      <c r="B79" s="193">
        <v>1220</v>
      </c>
      <c r="C79" s="307">
        <f>SUM(C9,C19,C40,C52,C61,C63,C67,C71,C74)</f>
        <v>-36824</v>
      </c>
      <c r="D79" s="307">
        <f>SUM(D9,D19,D40,D52,D61,D63,D67,D71,D74)</f>
        <v>-42715</v>
      </c>
      <c r="E79" s="314">
        <f>SUM(E9,E19,E40,E52,E61,E63,E67,E71,E74)</f>
        <v>-40557</v>
      </c>
      <c r="F79" s="307">
        <f>SUM(F9,F19,F40,F52,F61,F63,F67,F71,F74)</f>
        <v>-42715</v>
      </c>
      <c r="G79" s="359">
        <f>F79-E79</f>
        <v>-2158</v>
      </c>
      <c r="H79" s="309">
        <f t="shared" si="3"/>
        <v>105.32090637867692</v>
      </c>
      <c r="I79" s="192"/>
    </row>
    <row r="80" spans="1:9" s="103" customFormat="1" ht="39" customHeight="1">
      <c r="A80" s="116" t="s">
        <v>149</v>
      </c>
      <c r="B80" s="117">
        <v>1230</v>
      </c>
      <c r="C80" s="118"/>
      <c r="D80" s="118"/>
      <c r="E80" s="118"/>
      <c r="F80" s="118"/>
      <c r="G80" s="211">
        <f>F80-E80</f>
        <v>0</v>
      </c>
      <c r="H80" s="212" t="e">
        <f t="shared" si="3"/>
        <v>#DIV/0!</v>
      </c>
      <c r="I80" s="120"/>
    </row>
    <row r="81" spans="1:12" s="103" customFormat="1" ht="36.75" customHeight="1">
      <c r="A81" s="192" t="s">
        <v>109</v>
      </c>
      <c r="B81" s="192"/>
      <c r="C81" s="192"/>
      <c r="D81" s="192"/>
      <c r="E81" s="192"/>
      <c r="F81" s="192"/>
      <c r="G81" s="218"/>
      <c r="H81" s="218"/>
      <c r="I81" s="192"/>
    </row>
    <row r="82" spans="1:12" s="103" customFormat="1" ht="39" customHeight="1">
      <c r="A82" s="116" t="s">
        <v>158</v>
      </c>
      <c r="B82" s="117">
        <v>1300</v>
      </c>
      <c r="C82" s="118">
        <f>C59</f>
        <v>627</v>
      </c>
      <c r="D82" s="299">
        <f>D59</f>
        <v>1205</v>
      </c>
      <c r="E82" s="118">
        <f>E59</f>
        <v>539</v>
      </c>
      <c r="F82" s="118">
        <f>F59</f>
        <v>1205</v>
      </c>
      <c r="G82" s="118">
        <f t="shared" ref="G82:G88" si="4">F82-E82</f>
        <v>666</v>
      </c>
      <c r="H82" s="119">
        <f t="shared" si="3"/>
        <v>223.5621521335807</v>
      </c>
      <c r="I82" s="120"/>
    </row>
    <row r="83" spans="1:12" s="103" customFormat="1" ht="39" customHeight="1">
      <c r="A83" s="116" t="s">
        <v>280</v>
      </c>
      <c r="B83" s="117">
        <v>1301</v>
      </c>
      <c r="C83" s="118">
        <f>C93</f>
        <v>1820</v>
      </c>
      <c r="D83" s="118">
        <f>D93</f>
        <v>2578</v>
      </c>
      <c r="E83" s="118">
        <f>E93</f>
        <v>1758</v>
      </c>
      <c r="F83" s="118">
        <f>F93</f>
        <v>2578</v>
      </c>
      <c r="G83" s="118">
        <f t="shared" si="4"/>
        <v>820</v>
      </c>
      <c r="H83" s="119">
        <f t="shared" si="3"/>
        <v>146.64391353811149</v>
      </c>
      <c r="I83" s="120"/>
    </row>
    <row r="84" spans="1:12" s="103" customFormat="1" ht="39" customHeight="1">
      <c r="A84" s="116" t="s">
        <v>281</v>
      </c>
      <c r="B84" s="117">
        <v>1302</v>
      </c>
      <c r="C84" s="118">
        <f>C49</f>
        <v>0</v>
      </c>
      <c r="D84" s="118">
        <f>D49</f>
        <v>0</v>
      </c>
      <c r="E84" s="118">
        <f>E49</f>
        <v>0</v>
      </c>
      <c r="F84" s="118">
        <f>F49</f>
        <v>0</v>
      </c>
      <c r="G84" s="211">
        <f t="shared" si="4"/>
        <v>0</v>
      </c>
      <c r="H84" s="212" t="e">
        <f t="shared" si="3"/>
        <v>#DIV/0!</v>
      </c>
      <c r="I84" s="120"/>
    </row>
    <row r="85" spans="1:12" s="103" customFormat="1" ht="39" customHeight="1">
      <c r="A85" s="116" t="s">
        <v>282</v>
      </c>
      <c r="B85" s="117">
        <v>1303</v>
      </c>
      <c r="C85" s="118">
        <f>C53</f>
        <v>0</v>
      </c>
      <c r="D85" s="118">
        <f>D53</f>
        <v>0</v>
      </c>
      <c r="E85" s="118">
        <f>E53</f>
        <v>0</v>
      </c>
      <c r="F85" s="118">
        <f>F53</f>
        <v>0</v>
      </c>
      <c r="G85" s="211">
        <f t="shared" si="4"/>
        <v>0</v>
      </c>
      <c r="H85" s="212" t="e">
        <f t="shared" si="3"/>
        <v>#DIV/0!</v>
      </c>
      <c r="I85" s="120"/>
    </row>
    <row r="86" spans="1:12" s="103" customFormat="1" ht="39" customHeight="1">
      <c r="A86" s="116" t="s">
        <v>283</v>
      </c>
      <c r="B86" s="117">
        <v>1304</v>
      </c>
      <c r="C86" s="118">
        <f>C50</f>
        <v>0</v>
      </c>
      <c r="D86" s="118">
        <f>D50</f>
        <v>0</v>
      </c>
      <c r="E86" s="118">
        <f>E50</f>
        <v>0</v>
      </c>
      <c r="F86" s="118">
        <f>F50</f>
        <v>0</v>
      </c>
      <c r="G86" s="211"/>
      <c r="H86" s="212" t="e">
        <f t="shared" si="3"/>
        <v>#DIV/0!</v>
      </c>
      <c r="I86" s="120"/>
    </row>
    <row r="87" spans="1:12" s="103" customFormat="1" ht="39" customHeight="1">
      <c r="A87" s="116" t="s">
        <v>284</v>
      </c>
      <c r="B87" s="117">
        <v>1305</v>
      </c>
      <c r="C87" s="118">
        <f>C54</f>
        <v>-47</v>
      </c>
      <c r="D87" s="118">
        <f>D54</f>
        <v>-85</v>
      </c>
      <c r="E87" s="118">
        <f>E54</f>
        <v>-48</v>
      </c>
      <c r="F87" s="118">
        <f>F54</f>
        <v>-85</v>
      </c>
      <c r="G87" s="118">
        <f t="shared" si="4"/>
        <v>-37</v>
      </c>
      <c r="H87" s="119">
        <f t="shared" si="3"/>
        <v>177.08333333333331</v>
      </c>
      <c r="I87" s="120"/>
    </row>
    <row r="88" spans="1:12" s="94" customFormat="1" ht="27.75" customHeight="1">
      <c r="A88" s="192" t="s">
        <v>103</v>
      </c>
      <c r="B88" s="193">
        <v>1310</v>
      </c>
      <c r="C88" s="307">
        <f>C82+C83-C84-C85-C86-C87</f>
        <v>2494</v>
      </c>
      <c r="D88" s="307">
        <f>D82+D83-D84-D85-D86-D87</f>
        <v>3868</v>
      </c>
      <c r="E88" s="307">
        <f>E82+E83-E84-E85-E86-E87</f>
        <v>2345</v>
      </c>
      <c r="F88" s="307">
        <f>F82+F83-F84-F85-F86-F87</f>
        <v>3868</v>
      </c>
      <c r="G88" s="307">
        <f t="shared" si="4"/>
        <v>1523</v>
      </c>
      <c r="H88" s="309">
        <f t="shared" si="3"/>
        <v>164.94669509594883</v>
      </c>
      <c r="I88" s="192"/>
    </row>
    <row r="89" spans="1:12" s="103" customFormat="1" ht="30" customHeight="1">
      <c r="A89" s="116" t="s">
        <v>139</v>
      </c>
      <c r="B89" s="117"/>
      <c r="C89" s="118"/>
      <c r="D89" s="118"/>
      <c r="E89" s="118"/>
      <c r="F89" s="118"/>
      <c r="G89" s="118"/>
      <c r="H89" s="119"/>
      <c r="I89" s="120"/>
    </row>
    <row r="90" spans="1:12" s="103" customFormat="1" ht="30" customHeight="1">
      <c r="A90" s="116" t="s">
        <v>159</v>
      </c>
      <c r="B90" s="117">
        <v>1400</v>
      </c>
      <c r="C90" s="118">
        <v>6332</v>
      </c>
      <c r="D90" s="118">
        <v>11454</v>
      </c>
      <c r="E90" s="118">
        <v>6977</v>
      </c>
      <c r="F90" s="118">
        <v>11454</v>
      </c>
      <c r="G90" s="118">
        <f t="shared" ref="G90:G94" si="5">F90-E90</f>
        <v>4477</v>
      </c>
      <c r="H90" s="119">
        <f t="shared" si="3"/>
        <v>164.1679805073814</v>
      </c>
      <c r="I90" s="120"/>
      <c r="L90" s="505">
        <f>F90/$F$95</f>
        <v>0.27114551523329311</v>
      </c>
    </row>
    <row r="91" spans="1:12" s="103" customFormat="1" ht="28.5" customHeight="1">
      <c r="A91" s="116" t="s">
        <v>5</v>
      </c>
      <c r="B91" s="117">
        <v>1410</v>
      </c>
      <c r="C91" s="118">
        <v>21191</v>
      </c>
      <c r="D91" s="118">
        <v>21089</v>
      </c>
      <c r="E91" s="118">
        <v>23830</v>
      </c>
      <c r="F91" s="118">
        <v>21089</v>
      </c>
      <c r="G91" s="118">
        <f t="shared" si="5"/>
        <v>-2741</v>
      </c>
      <c r="H91" s="119">
        <f t="shared" si="3"/>
        <v>88.497691984892995</v>
      </c>
      <c r="I91" s="120"/>
      <c r="L91" s="505">
        <f t="shared" ref="L91:L94" si="6">F91/$F$95</f>
        <v>0.49923064176313237</v>
      </c>
    </row>
    <row r="92" spans="1:12" s="103" customFormat="1" ht="28.5" customHeight="1">
      <c r="A92" s="116" t="s">
        <v>6</v>
      </c>
      <c r="B92" s="117">
        <v>1420</v>
      </c>
      <c r="C92" s="118">
        <v>4424</v>
      </c>
      <c r="D92" s="118">
        <v>4466</v>
      </c>
      <c r="E92" s="118">
        <v>4904</v>
      </c>
      <c r="F92" s="118">
        <v>4466</v>
      </c>
      <c r="G92" s="118">
        <f t="shared" si="5"/>
        <v>-438</v>
      </c>
      <c r="H92" s="119">
        <f t="shared" si="3"/>
        <v>91.068515497553022</v>
      </c>
      <c r="I92" s="120"/>
      <c r="L92" s="505">
        <f t="shared" si="6"/>
        <v>0.10572165802618186</v>
      </c>
    </row>
    <row r="93" spans="1:12" s="103" customFormat="1" ht="27" customHeight="1">
      <c r="A93" s="116" t="s">
        <v>7</v>
      </c>
      <c r="B93" s="117">
        <v>1430</v>
      </c>
      <c r="C93" s="118">
        <v>1820</v>
      </c>
      <c r="D93" s="118">
        <v>2578</v>
      </c>
      <c r="E93" s="118">
        <v>1758</v>
      </c>
      <c r="F93" s="118">
        <v>2578</v>
      </c>
      <c r="G93" s="118">
        <f t="shared" si="5"/>
        <v>820</v>
      </c>
      <c r="H93" s="119">
        <f t="shared" si="3"/>
        <v>146.64391353811149</v>
      </c>
      <c r="I93" s="120"/>
      <c r="L93" s="505">
        <f t="shared" si="6"/>
        <v>6.1027862604455176E-2</v>
      </c>
    </row>
    <row r="94" spans="1:12" s="103" customFormat="1" ht="25.5" customHeight="1">
      <c r="A94" s="116" t="s">
        <v>27</v>
      </c>
      <c r="B94" s="117">
        <v>1440</v>
      </c>
      <c r="C94" s="118">
        <v>2815</v>
      </c>
      <c r="D94" s="118">
        <v>2656</v>
      </c>
      <c r="E94" s="118">
        <v>2857</v>
      </c>
      <c r="F94" s="118">
        <v>2656</v>
      </c>
      <c r="G94" s="118">
        <f t="shared" si="5"/>
        <v>-201</v>
      </c>
      <c r="H94" s="119">
        <f t="shared" si="3"/>
        <v>92.964648232411619</v>
      </c>
      <c r="I94" s="120"/>
      <c r="L94" s="505">
        <f t="shared" si="6"/>
        <v>6.2874322372937524E-2</v>
      </c>
    </row>
    <row r="95" spans="1:12" s="94" customFormat="1" ht="27.75" customHeight="1">
      <c r="A95" s="297" t="s">
        <v>50</v>
      </c>
      <c r="B95" s="117">
        <v>1450</v>
      </c>
      <c r="C95" s="307">
        <f>SUM(C90,C91:C94)</f>
        <v>36582</v>
      </c>
      <c r="D95" s="114">
        <f>SUM(D90,D91:D94)</f>
        <v>42243</v>
      </c>
      <c r="E95" s="114">
        <f>SUM(E90,E91:E94)</f>
        <v>40326</v>
      </c>
      <c r="F95" s="114">
        <f>SUM(F90,F91:F94)</f>
        <v>42243</v>
      </c>
      <c r="G95" s="298">
        <f>F95-E95</f>
        <v>1917</v>
      </c>
      <c r="H95" s="514">
        <f t="shared" si="3"/>
        <v>104.75375688141646</v>
      </c>
      <c r="I95" s="120"/>
    </row>
    <row r="96" spans="1:12" s="4" customFormat="1" ht="20.25">
      <c r="A96" s="123"/>
      <c r="B96" s="124"/>
      <c r="C96" s="124"/>
      <c r="D96" s="124"/>
      <c r="E96" s="124"/>
      <c r="F96" s="124"/>
      <c r="G96" s="124"/>
      <c r="H96" s="124"/>
      <c r="I96" s="124"/>
    </row>
    <row r="97" spans="1:9" ht="27.75" customHeight="1">
      <c r="A97" s="125" t="s">
        <v>579</v>
      </c>
      <c r="B97" s="126"/>
      <c r="C97" s="555" t="s">
        <v>81</v>
      </c>
      <c r="D97" s="555"/>
      <c r="E97" s="127"/>
      <c r="F97" s="556" t="s">
        <v>472</v>
      </c>
      <c r="G97" s="556"/>
      <c r="H97" s="556"/>
      <c r="I97" s="128"/>
    </row>
    <row r="98" spans="1:9" s="1" customFormat="1">
      <c r="A98" s="93" t="s">
        <v>375</v>
      </c>
      <c r="B98" s="44"/>
      <c r="C98" s="553" t="s">
        <v>180</v>
      </c>
      <c r="D98" s="553"/>
      <c r="E98" s="44"/>
      <c r="F98" s="554" t="s">
        <v>473</v>
      </c>
      <c r="G98" s="554"/>
      <c r="H98" s="554"/>
      <c r="I98" s="45"/>
    </row>
    <row r="99" spans="1:9">
      <c r="A99" s="40"/>
      <c r="B99" s="41"/>
      <c r="C99" s="41"/>
      <c r="D99" s="41"/>
      <c r="E99" s="41"/>
      <c r="F99" s="41"/>
      <c r="G99" s="41"/>
      <c r="H99" s="41"/>
      <c r="I99" s="41"/>
    </row>
    <row r="100" spans="1:9">
      <c r="A100" s="40"/>
      <c r="B100" s="41"/>
      <c r="C100" s="41"/>
      <c r="D100" s="41"/>
      <c r="E100" s="41"/>
      <c r="F100" s="41"/>
      <c r="G100" s="41"/>
      <c r="H100" s="41"/>
      <c r="I100" s="41"/>
    </row>
    <row r="101" spans="1:9">
      <c r="A101" s="40"/>
      <c r="B101" s="41"/>
      <c r="C101" s="41"/>
      <c r="D101" s="41"/>
      <c r="E101" s="41"/>
      <c r="F101" s="41"/>
      <c r="G101" s="41"/>
      <c r="H101" s="41"/>
      <c r="I101" s="41"/>
    </row>
    <row r="102" spans="1:9">
      <c r="A102" s="40"/>
      <c r="B102" s="41"/>
      <c r="C102" s="41"/>
      <c r="D102" s="41"/>
      <c r="E102" s="41"/>
      <c r="F102" s="41"/>
      <c r="G102" s="41"/>
      <c r="H102" s="41"/>
      <c r="I102" s="41"/>
    </row>
    <row r="103" spans="1:9">
      <c r="A103" s="40"/>
      <c r="B103" s="41"/>
      <c r="C103" s="41"/>
      <c r="D103" s="41"/>
      <c r="E103" s="41"/>
      <c r="F103" s="41"/>
      <c r="G103" s="41"/>
      <c r="H103" s="41"/>
      <c r="I103" s="41"/>
    </row>
    <row r="104" spans="1:9">
      <c r="A104" s="40"/>
      <c r="B104" s="41"/>
      <c r="C104" s="41"/>
      <c r="D104" s="41"/>
      <c r="E104" s="41"/>
      <c r="F104" s="41"/>
      <c r="G104" s="41"/>
      <c r="H104" s="41"/>
      <c r="I104" s="41"/>
    </row>
    <row r="105" spans="1:9">
      <c r="A105" s="40"/>
      <c r="B105" s="41"/>
      <c r="C105" s="41"/>
      <c r="D105" s="41"/>
      <c r="E105" s="41"/>
      <c r="F105" s="41"/>
      <c r="G105" s="41"/>
      <c r="H105" s="41"/>
      <c r="I105" s="41"/>
    </row>
    <row r="106" spans="1:9">
      <c r="A106" s="11"/>
    </row>
    <row r="107" spans="1:9">
      <c r="A107" s="11"/>
    </row>
    <row r="108" spans="1:9">
      <c r="A108" s="11"/>
    </row>
    <row r="109" spans="1:9">
      <c r="A109" s="11"/>
    </row>
    <row r="110" spans="1:9">
      <c r="A110" s="11"/>
    </row>
    <row r="111" spans="1:9">
      <c r="A111" s="11"/>
    </row>
    <row r="112" spans="1:9">
      <c r="A112" s="11"/>
    </row>
    <row r="113" spans="1:1">
      <c r="A113" s="11"/>
    </row>
    <row r="114" spans="1:1">
      <c r="A114" s="11"/>
    </row>
    <row r="115" spans="1:1">
      <c r="A115" s="11"/>
    </row>
    <row r="116" spans="1:1">
      <c r="A116" s="11"/>
    </row>
    <row r="117" spans="1:1">
      <c r="A117" s="11"/>
    </row>
    <row r="118" spans="1:1">
      <c r="A118" s="11"/>
    </row>
    <row r="119" spans="1:1">
      <c r="A119" s="11"/>
    </row>
    <row r="120" spans="1:1">
      <c r="A120" s="11"/>
    </row>
    <row r="121" spans="1:1">
      <c r="A121" s="11"/>
    </row>
    <row r="122" spans="1:1">
      <c r="A122" s="11"/>
    </row>
    <row r="123" spans="1:1">
      <c r="A123" s="11"/>
    </row>
    <row r="124" spans="1:1">
      <c r="A124" s="11"/>
    </row>
    <row r="125" spans="1:1">
      <c r="A125" s="11"/>
    </row>
    <row r="126" spans="1:1">
      <c r="A126" s="11"/>
    </row>
    <row r="127" spans="1:1">
      <c r="A127" s="11"/>
    </row>
    <row r="128" spans="1:1">
      <c r="A128" s="11"/>
    </row>
    <row r="129" spans="1:1">
      <c r="A129" s="11"/>
    </row>
    <row r="130" spans="1:1">
      <c r="A130" s="11"/>
    </row>
    <row r="131" spans="1:1">
      <c r="A131" s="11"/>
    </row>
    <row r="132" spans="1:1">
      <c r="A132" s="11"/>
    </row>
    <row r="133" spans="1:1">
      <c r="A133" s="11"/>
    </row>
    <row r="134" spans="1:1">
      <c r="A134" s="11"/>
    </row>
    <row r="135" spans="1:1">
      <c r="A135" s="11"/>
    </row>
    <row r="136" spans="1:1">
      <c r="A136" s="11"/>
    </row>
    <row r="137" spans="1:1">
      <c r="A137" s="11"/>
    </row>
    <row r="138" spans="1:1">
      <c r="A138" s="11"/>
    </row>
    <row r="139" spans="1:1">
      <c r="A139" s="11"/>
    </row>
    <row r="140" spans="1:1">
      <c r="A140" s="11"/>
    </row>
    <row r="141" spans="1:1">
      <c r="A141" s="11"/>
    </row>
    <row r="142" spans="1:1">
      <c r="A142" s="11"/>
    </row>
    <row r="143" spans="1:1">
      <c r="A143" s="11"/>
    </row>
    <row r="144" spans="1:1">
      <c r="A144" s="11"/>
    </row>
    <row r="145" spans="1:1">
      <c r="A145" s="11"/>
    </row>
    <row r="146" spans="1:1">
      <c r="A146" s="11"/>
    </row>
    <row r="147" spans="1:1">
      <c r="A147" s="11"/>
    </row>
    <row r="148" spans="1:1">
      <c r="A148" s="11"/>
    </row>
    <row r="149" spans="1:1">
      <c r="A149" s="11"/>
    </row>
    <row r="150" spans="1:1">
      <c r="A150" s="11"/>
    </row>
    <row r="151" spans="1:1">
      <c r="A151" s="11"/>
    </row>
    <row r="152" spans="1:1">
      <c r="A152" s="11"/>
    </row>
    <row r="153" spans="1:1">
      <c r="A153" s="11"/>
    </row>
    <row r="154" spans="1:1">
      <c r="A154" s="11"/>
    </row>
    <row r="155" spans="1:1">
      <c r="A155" s="11"/>
    </row>
    <row r="156" spans="1:1">
      <c r="A156" s="11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  <row r="185" spans="1:1">
      <c r="A185" s="19"/>
    </row>
    <row r="186" spans="1:1">
      <c r="A186" s="19"/>
    </row>
    <row r="187" spans="1:1">
      <c r="A187" s="19"/>
    </row>
    <row r="188" spans="1:1">
      <c r="A188" s="19"/>
    </row>
    <row r="189" spans="1:1">
      <c r="A189" s="19"/>
    </row>
    <row r="190" spans="1:1">
      <c r="A190" s="19"/>
    </row>
    <row r="191" spans="1:1">
      <c r="A191" s="19"/>
    </row>
    <row r="192" spans="1:1">
      <c r="A192" s="19"/>
    </row>
    <row r="193" spans="1:1">
      <c r="A193" s="19"/>
    </row>
    <row r="194" spans="1:1">
      <c r="A194" s="19"/>
    </row>
    <row r="195" spans="1:1">
      <c r="A195" s="19"/>
    </row>
    <row r="196" spans="1:1">
      <c r="A196" s="19"/>
    </row>
    <row r="197" spans="1:1">
      <c r="A197" s="19"/>
    </row>
    <row r="198" spans="1:1">
      <c r="A198" s="19"/>
    </row>
    <row r="199" spans="1:1">
      <c r="A199" s="19"/>
    </row>
    <row r="200" spans="1:1">
      <c r="A200" s="19"/>
    </row>
    <row r="201" spans="1:1">
      <c r="A201" s="19"/>
    </row>
    <row r="202" spans="1:1">
      <c r="A202" s="19"/>
    </row>
    <row r="203" spans="1:1">
      <c r="A203" s="19"/>
    </row>
    <row r="204" spans="1:1">
      <c r="A204" s="19"/>
    </row>
    <row r="205" spans="1:1">
      <c r="A205" s="19"/>
    </row>
    <row r="206" spans="1:1">
      <c r="A206" s="19"/>
    </row>
    <row r="207" spans="1:1">
      <c r="A207" s="19"/>
    </row>
    <row r="208" spans="1:1">
      <c r="A208" s="19"/>
    </row>
    <row r="209" spans="1:1">
      <c r="A209" s="19"/>
    </row>
    <row r="210" spans="1:1">
      <c r="A210" s="19"/>
    </row>
    <row r="211" spans="1:1">
      <c r="A211" s="19"/>
    </row>
    <row r="212" spans="1:1">
      <c r="A212" s="19"/>
    </row>
    <row r="213" spans="1:1">
      <c r="A213" s="19"/>
    </row>
    <row r="214" spans="1:1">
      <c r="A214" s="19"/>
    </row>
    <row r="215" spans="1:1">
      <c r="A215" s="19"/>
    </row>
    <row r="216" spans="1:1">
      <c r="A216" s="19"/>
    </row>
    <row r="217" spans="1:1">
      <c r="A217" s="19"/>
    </row>
    <row r="218" spans="1:1">
      <c r="A218" s="19"/>
    </row>
    <row r="219" spans="1:1">
      <c r="A219" s="19"/>
    </row>
    <row r="220" spans="1:1">
      <c r="A220" s="19"/>
    </row>
    <row r="221" spans="1:1">
      <c r="A221" s="19"/>
    </row>
    <row r="222" spans="1:1">
      <c r="A222" s="19"/>
    </row>
    <row r="223" spans="1:1">
      <c r="A223" s="19"/>
    </row>
    <row r="224" spans="1:1">
      <c r="A224" s="19"/>
    </row>
    <row r="225" spans="1:1">
      <c r="A225" s="19"/>
    </row>
    <row r="226" spans="1:1">
      <c r="A226" s="19"/>
    </row>
    <row r="227" spans="1:1">
      <c r="A227" s="19"/>
    </row>
    <row r="228" spans="1:1">
      <c r="A228" s="19"/>
    </row>
    <row r="229" spans="1:1">
      <c r="A229" s="19"/>
    </row>
    <row r="230" spans="1:1">
      <c r="A230" s="19"/>
    </row>
    <row r="231" spans="1:1">
      <c r="A231" s="19"/>
    </row>
    <row r="232" spans="1:1">
      <c r="A232" s="19"/>
    </row>
    <row r="233" spans="1:1">
      <c r="A233" s="19"/>
    </row>
    <row r="234" spans="1:1">
      <c r="A234" s="19"/>
    </row>
    <row r="235" spans="1:1">
      <c r="A235" s="19"/>
    </row>
    <row r="236" spans="1:1">
      <c r="A236" s="19"/>
    </row>
    <row r="237" spans="1:1">
      <c r="A237" s="19"/>
    </row>
    <row r="238" spans="1:1">
      <c r="A238" s="19"/>
    </row>
    <row r="239" spans="1:1">
      <c r="A239" s="19"/>
    </row>
    <row r="240" spans="1:1">
      <c r="A240" s="19"/>
    </row>
    <row r="241" spans="1:1">
      <c r="A241" s="19"/>
    </row>
    <row r="242" spans="1:1">
      <c r="A242" s="19"/>
    </row>
    <row r="243" spans="1:1">
      <c r="A243" s="19"/>
    </row>
    <row r="244" spans="1:1">
      <c r="A244" s="19"/>
    </row>
    <row r="245" spans="1:1">
      <c r="A245" s="19"/>
    </row>
    <row r="246" spans="1:1">
      <c r="A246" s="19"/>
    </row>
    <row r="247" spans="1:1">
      <c r="A247" s="19"/>
    </row>
    <row r="248" spans="1:1">
      <c r="A248" s="19"/>
    </row>
    <row r="249" spans="1:1">
      <c r="A249" s="19"/>
    </row>
    <row r="250" spans="1:1">
      <c r="A250" s="19"/>
    </row>
    <row r="251" spans="1:1">
      <c r="A251" s="19"/>
    </row>
    <row r="252" spans="1:1">
      <c r="A252" s="19"/>
    </row>
    <row r="253" spans="1:1">
      <c r="A253" s="19"/>
    </row>
    <row r="254" spans="1:1">
      <c r="A254" s="19"/>
    </row>
    <row r="255" spans="1:1">
      <c r="A255" s="19"/>
    </row>
    <row r="256" spans="1:1">
      <c r="A256" s="19"/>
    </row>
    <row r="257" spans="1:1">
      <c r="A257" s="19"/>
    </row>
    <row r="258" spans="1:1">
      <c r="A258" s="19"/>
    </row>
    <row r="259" spans="1:1">
      <c r="A259" s="19"/>
    </row>
    <row r="260" spans="1:1">
      <c r="A260" s="19"/>
    </row>
    <row r="261" spans="1:1">
      <c r="A261" s="19"/>
    </row>
    <row r="262" spans="1:1">
      <c r="A262" s="19"/>
    </row>
    <row r="263" spans="1:1">
      <c r="A263" s="19"/>
    </row>
    <row r="264" spans="1:1">
      <c r="A264" s="19"/>
    </row>
    <row r="265" spans="1:1">
      <c r="A265" s="19"/>
    </row>
    <row r="266" spans="1:1">
      <c r="A266" s="19"/>
    </row>
    <row r="267" spans="1:1">
      <c r="A267" s="19"/>
    </row>
    <row r="268" spans="1:1">
      <c r="A268" s="19"/>
    </row>
    <row r="269" spans="1:1">
      <c r="A269" s="19"/>
    </row>
    <row r="270" spans="1:1">
      <c r="A270" s="19"/>
    </row>
    <row r="271" spans="1:1">
      <c r="A271" s="19"/>
    </row>
    <row r="272" spans="1:1">
      <c r="A272" s="19"/>
    </row>
    <row r="273" spans="1:1">
      <c r="A273" s="19"/>
    </row>
    <row r="274" spans="1:1">
      <c r="A274" s="19"/>
    </row>
    <row r="275" spans="1:1">
      <c r="A275" s="19"/>
    </row>
    <row r="276" spans="1:1">
      <c r="A276" s="19"/>
    </row>
    <row r="277" spans="1:1">
      <c r="A277" s="19"/>
    </row>
    <row r="278" spans="1:1">
      <c r="A278" s="19"/>
    </row>
    <row r="279" spans="1:1">
      <c r="A279" s="19"/>
    </row>
    <row r="280" spans="1:1">
      <c r="A280" s="19"/>
    </row>
    <row r="281" spans="1:1">
      <c r="A281" s="19"/>
    </row>
    <row r="282" spans="1:1">
      <c r="A282" s="19"/>
    </row>
    <row r="283" spans="1:1">
      <c r="A283" s="19"/>
    </row>
    <row r="284" spans="1:1">
      <c r="A284" s="19"/>
    </row>
    <row r="285" spans="1:1">
      <c r="A285" s="19"/>
    </row>
    <row r="286" spans="1:1">
      <c r="A286" s="19"/>
    </row>
    <row r="287" spans="1:1">
      <c r="A287" s="19"/>
    </row>
    <row r="288" spans="1:1">
      <c r="A288" s="19"/>
    </row>
    <row r="289" spans="1:1">
      <c r="A289" s="19"/>
    </row>
    <row r="290" spans="1:1">
      <c r="A290" s="19"/>
    </row>
    <row r="291" spans="1:1">
      <c r="A291" s="19"/>
    </row>
    <row r="292" spans="1:1">
      <c r="A292" s="19"/>
    </row>
    <row r="293" spans="1:1">
      <c r="A293" s="19"/>
    </row>
    <row r="294" spans="1:1">
      <c r="A294" s="19"/>
    </row>
    <row r="295" spans="1:1">
      <c r="A295" s="19"/>
    </row>
    <row r="296" spans="1:1">
      <c r="A296" s="19"/>
    </row>
    <row r="297" spans="1:1">
      <c r="A297" s="19"/>
    </row>
    <row r="298" spans="1:1">
      <c r="A298" s="19"/>
    </row>
    <row r="299" spans="1:1">
      <c r="A299" s="19"/>
    </row>
    <row r="300" spans="1:1">
      <c r="A300" s="19"/>
    </row>
    <row r="301" spans="1:1">
      <c r="A301" s="19"/>
    </row>
    <row r="302" spans="1:1">
      <c r="A302" s="19"/>
    </row>
    <row r="303" spans="1:1">
      <c r="A303" s="19"/>
    </row>
    <row r="304" spans="1:1">
      <c r="A304" s="19"/>
    </row>
    <row r="305" spans="1:1">
      <c r="A305" s="19"/>
    </row>
    <row r="306" spans="1:1">
      <c r="A306" s="19"/>
    </row>
    <row r="307" spans="1:1">
      <c r="A307" s="19"/>
    </row>
    <row r="308" spans="1:1">
      <c r="A308" s="19"/>
    </row>
    <row r="309" spans="1:1">
      <c r="A309" s="19"/>
    </row>
    <row r="310" spans="1:1">
      <c r="A310" s="19"/>
    </row>
    <row r="311" spans="1:1">
      <c r="A311" s="19"/>
    </row>
    <row r="312" spans="1:1">
      <c r="A312" s="19"/>
    </row>
    <row r="313" spans="1:1">
      <c r="A313" s="19"/>
    </row>
    <row r="314" spans="1:1">
      <c r="A314" s="19"/>
    </row>
    <row r="315" spans="1:1">
      <c r="A315" s="19"/>
    </row>
    <row r="316" spans="1:1">
      <c r="A316" s="19"/>
    </row>
    <row r="317" spans="1:1">
      <c r="A317" s="19"/>
    </row>
    <row r="318" spans="1:1">
      <c r="A318" s="19"/>
    </row>
    <row r="319" spans="1:1">
      <c r="A319" s="19"/>
    </row>
    <row r="320" spans="1:1">
      <c r="A320" s="19"/>
    </row>
    <row r="321" spans="1:1">
      <c r="A321" s="19"/>
    </row>
    <row r="322" spans="1:1">
      <c r="A322" s="19"/>
    </row>
    <row r="323" spans="1:1">
      <c r="A323" s="19"/>
    </row>
  </sheetData>
  <mergeCells count="10">
    <mergeCell ref="C98:D98"/>
    <mergeCell ref="F98:H98"/>
    <mergeCell ref="C97:D97"/>
    <mergeCell ref="F97:H97"/>
    <mergeCell ref="A2:I2"/>
    <mergeCell ref="C4:D4"/>
    <mergeCell ref="E4:I4"/>
    <mergeCell ref="B4:B5"/>
    <mergeCell ref="A4:A5"/>
    <mergeCell ref="A7:I7"/>
  </mergeCells>
  <phoneticPr fontId="0" type="noConversion"/>
  <pageMargins left="0.24" right="0.16" top="0.2" bottom="0.2" header="0.19685039370078741" footer="0.11811023622047245"/>
  <pageSetup paperSize="9" scale="49" orientation="landscape" verticalDpi="300" r:id="rId1"/>
  <headerFooter alignWithMargins="0"/>
  <ignoredErrors>
    <ignoredError sqref="H88 H90 G74:G77 G19:G21 G69:G71 G45:G47 G10:G12 G67 H53:H58 G59:G65 H9:H21 H59:H80 G53:G58 H83:H84 F88:G88 G85:G87 H85:H87 C88:E88 G22:G28 H22:H52 H91:H95 G14:G18 G32:G34 G39:G44 G36:G37 G30" evalError="1"/>
    <ignoredError sqref="E67 E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2:H295"/>
  <sheetViews>
    <sheetView view="pageBreakPreview" topLeftCell="A55" zoomScale="80" zoomScaleSheetLayoutView="80" workbookViewId="0">
      <selection activeCell="E67" sqref="E67:E70"/>
    </sheetView>
  </sheetViews>
  <sheetFormatPr defaultRowHeight="15.75"/>
  <cols>
    <col min="1" max="1" width="56.140625" style="363" customWidth="1"/>
    <col min="2" max="2" width="12.85546875" style="383" customWidth="1"/>
    <col min="3" max="3" width="15.7109375" style="383" customWidth="1"/>
    <col min="4" max="4" width="18" style="383" customWidth="1"/>
    <col min="5" max="5" width="16.7109375" style="383" customWidth="1"/>
    <col min="6" max="6" width="17" style="383" customWidth="1"/>
    <col min="7" max="7" width="16.5703125" style="383" customWidth="1"/>
    <col min="8" max="16384" width="9.140625" style="363"/>
  </cols>
  <sheetData>
    <row r="2" spans="1:7">
      <c r="A2" s="561" t="s">
        <v>443</v>
      </c>
      <c r="B2" s="561"/>
      <c r="C2" s="561"/>
      <c r="D2" s="561"/>
      <c r="E2" s="561"/>
      <c r="F2" s="561"/>
      <c r="G2" s="561"/>
    </row>
    <row r="3" spans="1:7">
      <c r="A3" s="364"/>
      <c r="B3" s="365"/>
      <c r="C3" s="365"/>
      <c r="D3" s="364"/>
      <c r="E3" s="364"/>
      <c r="F3" s="364"/>
      <c r="G3" s="365"/>
    </row>
    <row r="4" spans="1:7" ht="73.5" customHeight="1">
      <c r="A4" s="290" t="s">
        <v>160</v>
      </c>
      <c r="B4" s="291" t="s">
        <v>18</v>
      </c>
      <c r="C4" s="291" t="s">
        <v>584</v>
      </c>
      <c r="D4" s="291" t="s">
        <v>585</v>
      </c>
      <c r="E4" s="291" t="s">
        <v>586</v>
      </c>
      <c r="F4" s="291" t="s">
        <v>417</v>
      </c>
      <c r="G4" s="292" t="s">
        <v>453</v>
      </c>
    </row>
    <row r="5" spans="1:7" ht="23.25" customHeight="1">
      <c r="A5" s="279">
        <v>1</v>
      </c>
      <c r="B5" s="258">
        <v>2</v>
      </c>
      <c r="C5" s="258">
        <v>3</v>
      </c>
      <c r="D5" s="258">
        <v>4</v>
      </c>
      <c r="E5" s="258">
        <v>5</v>
      </c>
      <c r="F5" s="258">
        <v>6</v>
      </c>
      <c r="G5" s="258">
        <v>7</v>
      </c>
    </row>
    <row r="6" spans="1:7" ht="63.75" customHeight="1">
      <c r="A6" s="253" t="s">
        <v>412</v>
      </c>
      <c r="B6" s="254">
        <v>1018</v>
      </c>
      <c r="C6" s="366">
        <f>SUM(C7:C27)</f>
        <v>-1271</v>
      </c>
      <c r="D6" s="366">
        <f>SUM(D7:D27)</f>
        <v>-1140</v>
      </c>
      <c r="E6" s="366">
        <f>SUM(E7:E27)</f>
        <v>-1152</v>
      </c>
      <c r="F6" s="361">
        <f>E6-D6</f>
        <v>-12</v>
      </c>
      <c r="G6" s="367">
        <f>(E6/D6)*100</f>
        <v>101.05263157894737</v>
      </c>
    </row>
    <row r="7" spans="1:7" ht="21" customHeight="1">
      <c r="A7" s="283" t="s">
        <v>32</v>
      </c>
      <c r="B7" s="254"/>
      <c r="C7" s="368">
        <v>-36</v>
      </c>
      <c r="D7" s="368">
        <v>-16</v>
      </c>
      <c r="E7" s="368">
        <v>-10</v>
      </c>
      <c r="F7" s="369">
        <f t="shared" ref="F7:F8" si="0">E7-D7</f>
        <v>6</v>
      </c>
      <c r="G7" s="370">
        <f t="shared" ref="G7:G25" si="1">(E7/D7)*100</f>
        <v>62.5</v>
      </c>
    </row>
    <row r="8" spans="1:7" ht="21" customHeight="1">
      <c r="A8" s="283" t="s">
        <v>474</v>
      </c>
      <c r="B8" s="254"/>
      <c r="C8" s="368">
        <v>-1</v>
      </c>
      <c r="D8" s="368">
        <v>-4</v>
      </c>
      <c r="E8" s="368">
        <v>-1</v>
      </c>
      <c r="F8" s="369">
        <f t="shared" si="0"/>
        <v>3</v>
      </c>
      <c r="G8" s="370">
        <f t="shared" si="1"/>
        <v>25</v>
      </c>
    </row>
    <row r="9" spans="1:7" ht="21" customHeight="1">
      <c r="A9" s="283" t="s">
        <v>475</v>
      </c>
      <c r="B9" s="254"/>
      <c r="C9" s="368">
        <v>-35</v>
      </c>
      <c r="D9" s="368">
        <v>-40</v>
      </c>
      <c r="E9" s="368">
        <v>-41</v>
      </c>
      <c r="F9" s="369">
        <f t="shared" ref="F9:F26" si="2">E9-D9</f>
        <v>-1</v>
      </c>
      <c r="G9" s="370">
        <f t="shared" si="1"/>
        <v>102.49999999999999</v>
      </c>
    </row>
    <row r="10" spans="1:7" ht="18.75" customHeight="1">
      <c r="A10" s="283" t="s">
        <v>678</v>
      </c>
      <c r="B10" s="254"/>
      <c r="C10" s="368">
        <v>-39</v>
      </c>
      <c r="D10" s="368">
        <v>-14</v>
      </c>
      <c r="E10" s="368">
        <v>-50</v>
      </c>
      <c r="F10" s="369">
        <f t="shared" si="2"/>
        <v>-36</v>
      </c>
      <c r="G10" s="370">
        <f t="shared" si="1"/>
        <v>357.14285714285717</v>
      </c>
    </row>
    <row r="11" spans="1:7" ht="41.25" customHeight="1">
      <c r="A11" s="283" t="s">
        <v>476</v>
      </c>
      <c r="B11" s="254"/>
      <c r="C11" s="368">
        <v>-1</v>
      </c>
      <c r="D11" s="368">
        <v>-4</v>
      </c>
      <c r="E11" s="368">
        <v>-1</v>
      </c>
      <c r="F11" s="369">
        <f t="shared" si="2"/>
        <v>3</v>
      </c>
      <c r="G11" s="370">
        <f t="shared" si="1"/>
        <v>25</v>
      </c>
    </row>
    <row r="12" spans="1:7" ht="19.5" customHeight="1">
      <c r="A12" s="283" t="s">
        <v>676</v>
      </c>
      <c r="B12" s="254"/>
      <c r="C12" s="368">
        <v>0</v>
      </c>
      <c r="D12" s="368">
        <v>0</v>
      </c>
      <c r="E12" s="368">
        <v>-14</v>
      </c>
      <c r="F12" s="369">
        <f t="shared" si="2"/>
        <v>-14</v>
      </c>
      <c r="G12" s="260" t="e">
        <f t="shared" si="1"/>
        <v>#DIV/0!</v>
      </c>
    </row>
    <row r="13" spans="1:7" ht="22.5" customHeight="1">
      <c r="A13" s="321" t="s">
        <v>682</v>
      </c>
      <c r="B13" s="254"/>
      <c r="C13" s="368">
        <v>-586</v>
      </c>
      <c r="D13" s="368">
        <v>-600</v>
      </c>
      <c r="E13" s="368">
        <v>-732</v>
      </c>
      <c r="F13" s="369">
        <f t="shared" si="2"/>
        <v>-132</v>
      </c>
      <c r="G13" s="370">
        <f t="shared" si="1"/>
        <v>122</v>
      </c>
    </row>
    <row r="14" spans="1:7" ht="22.5" customHeight="1">
      <c r="A14" s="283" t="s">
        <v>477</v>
      </c>
      <c r="B14" s="254"/>
      <c r="C14" s="368">
        <v>-322</v>
      </c>
      <c r="D14" s="368">
        <v>-350</v>
      </c>
      <c r="E14" s="368">
        <v>-138</v>
      </c>
      <c r="F14" s="369">
        <f t="shared" si="2"/>
        <v>212</v>
      </c>
      <c r="G14" s="370">
        <f t="shared" si="1"/>
        <v>39.428571428571431</v>
      </c>
    </row>
    <row r="15" spans="1:7" ht="24" customHeight="1">
      <c r="A15" s="283" t="s">
        <v>478</v>
      </c>
      <c r="B15" s="254"/>
      <c r="C15" s="368">
        <v>-49</v>
      </c>
      <c r="D15" s="368">
        <v>-50</v>
      </c>
      <c r="E15" s="368">
        <v>-49</v>
      </c>
      <c r="F15" s="369">
        <f t="shared" si="2"/>
        <v>1</v>
      </c>
      <c r="G15" s="516">
        <f t="shared" si="1"/>
        <v>98</v>
      </c>
    </row>
    <row r="16" spans="1:7" ht="20.25" customHeight="1">
      <c r="A16" s="283" t="s">
        <v>479</v>
      </c>
      <c r="B16" s="254"/>
      <c r="C16" s="368">
        <v>-24</v>
      </c>
      <c r="D16" s="368">
        <v>-24</v>
      </c>
      <c r="E16" s="368">
        <v>-17</v>
      </c>
      <c r="F16" s="369">
        <f t="shared" si="2"/>
        <v>7</v>
      </c>
      <c r="G16" s="516">
        <f t="shared" si="1"/>
        <v>70.833333333333343</v>
      </c>
    </row>
    <row r="17" spans="1:7" ht="20.25" customHeight="1">
      <c r="A17" s="266" t="s">
        <v>480</v>
      </c>
      <c r="B17" s="254"/>
      <c r="C17" s="368">
        <v>-4</v>
      </c>
      <c r="D17" s="368">
        <v>0</v>
      </c>
      <c r="E17" s="368">
        <v>0</v>
      </c>
      <c r="F17" s="369">
        <f t="shared" si="2"/>
        <v>0</v>
      </c>
      <c r="G17" s="517" t="e">
        <f t="shared" si="1"/>
        <v>#DIV/0!</v>
      </c>
    </row>
    <row r="18" spans="1:7" ht="20.25" customHeight="1">
      <c r="A18" s="266" t="s">
        <v>481</v>
      </c>
      <c r="B18" s="254"/>
      <c r="C18" s="368">
        <v>-25</v>
      </c>
      <c r="D18" s="368">
        <v>-20</v>
      </c>
      <c r="E18" s="368">
        <v>-18</v>
      </c>
      <c r="F18" s="369">
        <f t="shared" si="2"/>
        <v>2</v>
      </c>
      <c r="G18" s="516">
        <f t="shared" si="1"/>
        <v>90</v>
      </c>
    </row>
    <row r="19" spans="1:7" ht="20.25" customHeight="1">
      <c r="A19" s="266" t="s">
        <v>482</v>
      </c>
      <c r="B19" s="254"/>
      <c r="C19" s="368">
        <v>-19</v>
      </c>
      <c r="D19" s="368">
        <v>0</v>
      </c>
      <c r="E19" s="368">
        <v>0</v>
      </c>
      <c r="F19" s="369">
        <f t="shared" si="2"/>
        <v>0</v>
      </c>
      <c r="G19" s="260" t="e">
        <f t="shared" si="1"/>
        <v>#DIV/0!</v>
      </c>
    </row>
    <row r="20" spans="1:7" ht="39.75" customHeight="1">
      <c r="A20" s="321" t="s">
        <v>483</v>
      </c>
      <c r="B20" s="254"/>
      <c r="C20" s="368">
        <v>-94</v>
      </c>
      <c r="D20" s="368">
        <v>0</v>
      </c>
      <c r="E20" s="368">
        <v>0</v>
      </c>
      <c r="F20" s="369">
        <f t="shared" si="2"/>
        <v>0</v>
      </c>
      <c r="G20" s="260" t="e">
        <f t="shared" si="1"/>
        <v>#DIV/0!</v>
      </c>
    </row>
    <row r="21" spans="1:7" ht="25.5" customHeight="1">
      <c r="A21" s="266" t="s">
        <v>484</v>
      </c>
      <c r="B21" s="254"/>
      <c r="C21" s="368">
        <v>-4</v>
      </c>
      <c r="D21" s="368">
        <v>0</v>
      </c>
      <c r="E21" s="368">
        <v>0</v>
      </c>
      <c r="F21" s="369">
        <f t="shared" si="2"/>
        <v>0</v>
      </c>
      <c r="G21" s="260" t="e">
        <f t="shared" si="1"/>
        <v>#DIV/0!</v>
      </c>
    </row>
    <row r="22" spans="1:7" ht="38.25" customHeight="1">
      <c r="A22" s="266" t="s">
        <v>560</v>
      </c>
      <c r="B22" s="254"/>
      <c r="C22" s="368">
        <v>-7</v>
      </c>
      <c r="D22" s="368">
        <v>0</v>
      </c>
      <c r="E22" s="368">
        <v>0</v>
      </c>
      <c r="F22" s="369">
        <f t="shared" si="2"/>
        <v>0</v>
      </c>
      <c r="G22" s="260" t="e">
        <f t="shared" si="1"/>
        <v>#DIV/0!</v>
      </c>
    </row>
    <row r="23" spans="1:7" ht="25.5" customHeight="1">
      <c r="A23" s="266" t="s">
        <v>561</v>
      </c>
      <c r="B23" s="254"/>
      <c r="C23" s="368">
        <v>-1</v>
      </c>
      <c r="D23" s="368">
        <v>0</v>
      </c>
      <c r="E23" s="368">
        <v>-12</v>
      </c>
      <c r="F23" s="369">
        <f t="shared" si="2"/>
        <v>-12</v>
      </c>
      <c r="G23" s="260" t="e">
        <f t="shared" si="1"/>
        <v>#DIV/0!</v>
      </c>
    </row>
    <row r="24" spans="1:7" ht="23.25" customHeight="1">
      <c r="A24" s="266" t="s">
        <v>562</v>
      </c>
      <c r="B24" s="254"/>
      <c r="C24" s="368">
        <v>-3</v>
      </c>
      <c r="D24" s="368">
        <v>0</v>
      </c>
      <c r="E24" s="368">
        <v>0</v>
      </c>
      <c r="F24" s="369">
        <f t="shared" si="2"/>
        <v>0</v>
      </c>
      <c r="G24" s="260" t="e">
        <f t="shared" si="1"/>
        <v>#DIV/0!</v>
      </c>
    </row>
    <row r="25" spans="1:7" ht="26.25" customHeight="1">
      <c r="A25" s="266" t="s">
        <v>610</v>
      </c>
      <c r="B25" s="254"/>
      <c r="C25" s="368">
        <v>-20</v>
      </c>
      <c r="D25" s="368">
        <v>-16</v>
      </c>
      <c r="E25" s="368">
        <v>-15</v>
      </c>
      <c r="F25" s="369">
        <f t="shared" si="2"/>
        <v>1</v>
      </c>
      <c r="G25" s="516">
        <f t="shared" si="1"/>
        <v>93.75</v>
      </c>
    </row>
    <row r="26" spans="1:7" ht="26.25" customHeight="1">
      <c r="A26" s="266" t="s">
        <v>677</v>
      </c>
      <c r="B26" s="254"/>
      <c r="C26" s="368"/>
      <c r="D26" s="368"/>
      <c r="E26" s="368">
        <v>-49</v>
      </c>
      <c r="F26" s="369">
        <f t="shared" si="2"/>
        <v>-49</v>
      </c>
      <c r="G26" s="260"/>
    </row>
    <row r="27" spans="1:7" ht="22.5" customHeight="1">
      <c r="A27" s="266" t="s">
        <v>485</v>
      </c>
      <c r="B27" s="258"/>
      <c r="C27" s="368">
        <v>-1</v>
      </c>
      <c r="D27" s="368">
        <v>-2</v>
      </c>
      <c r="E27" s="368">
        <v>-5</v>
      </c>
      <c r="F27" s="369">
        <f>E27-D27</f>
        <v>-3</v>
      </c>
      <c r="G27" s="260">
        <f t="shared" ref="G27:G70" si="3">(E27/D27)*100</f>
        <v>250</v>
      </c>
    </row>
    <row r="28" spans="1:7" s="372" customFormat="1" ht="45" customHeight="1">
      <c r="A28" s="253" t="s">
        <v>413</v>
      </c>
      <c r="B28" s="261">
        <v>1049</v>
      </c>
      <c r="C28" s="371">
        <f>SUM(C29:C43)</f>
        <v>-352</v>
      </c>
      <c r="D28" s="371">
        <f>SUM(D29:D43)</f>
        <v>-375</v>
      </c>
      <c r="E28" s="371">
        <f>SUM(E29:E43)</f>
        <v>-413</v>
      </c>
      <c r="F28" s="361">
        <f t="shared" ref="F28:F70" si="4">E28-D28</f>
        <v>-38</v>
      </c>
      <c r="G28" s="255">
        <f t="shared" si="3"/>
        <v>110.13333333333333</v>
      </c>
    </row>
    <row r="29" spans="1:7" s="372" customFormat="1" ht="27.75" customHeight="1">
      <c r="A29" s="283" t="s">
        <v>486</v>
      </c>
      <c r="B29" s="261"/>
      <c r="C29" s="368">
        <v>-14</v>
      </c>
      <c r="D29" s="371">
        <v>0</v>
      </c>
      <c r="E29" s="368">
        <v>-15</v>
      </c>
      <c r="F29" s="369">
        <f t="shared" si="4"/>
        <v>-15</v>
      </c>
      <c r="G29" s="260" t="e">
        <f t="shared" si="3"/>
        <v>#DIV/0!</v>
      </c>
    </row>
    <row r="30" spans="1:7" s="372" customFormat="1" ht="41.25" customHeight="1">
      <c r="A30" s="283" t="s">
        <v>487</v>
      </c>
      <c r="B30" s="261"/>
      <c r="C30" s="368">
        <v>-94</v>
      </c>
      <c r="D30" s="368">
        <v>-100</v>
      </c>
      <c r="E30" s="368">
        <v>-130</v>
      </c>
      <c r="F30" s="369">
        <f t="shared" si="4"/>
        <v>-30</v>
      </c>
      <c r="G30" s="370">
        <f t="shared" si="3"/>
        <v>130</v>
      </c>
    </row>
    <row r="31" spans="1:7" s="372" customFormat="1" ht="27.75" customHeight="1">
      <c r="A31" s="283" t="s">
        <v>488</v>
      </c>
      <c r="B31" s="261"/>
      <c r="C31" s="368">
        <v>-19</v>
      </c>
      <c r="D31" s="368">
        <v>-19</v>
      </c>
      <c r="E31" s="368">
        <v>-17</v>
      </c>
      <c r="F31" s="369">
        <f t="shared" si="4"/>
        <v>2</v>
      </c>
      <c r="G31" s="370">
        <f t="shared" si="3"/>
        <v>89.473684210526315</v>
      </c>
    </row>
    <row r="32" spans="1:7" s="372" customFormat="1" ht="27.75" customHeight="1">
      <c r="A32" s="283" t="s">
        <v>489</v>
      </c>
      <c r="B32" s="261"/>
      <c r="C32" s="368">
        <v>0</v>
      </c>
      <c r="D32" s="368">
        <v>-5</v>
      </c>
      <c r="E32" s="368">
        <v>0</v>
      </c>
      <c r="F32" s="369">
        <f t="shared" si="4"/>
        <v>5</v>
      </c>
      <c r="G32" s="370">
        <f t="shared" si="3"/>
        <v>0</v>
      </c>
    </row>
    <row r="33" spans="1:7" s="372" customFormat="1" ht="30.75" customHeight="1">
      <c r="A33" s="321" t="s">
        <v>695</v>
      </c>
      <c r="B33" s="261"/>
      <c r="C33" s="368">
        <v>-13</v>
      </c>
      <c r="D33" s="368">
        <v>-15</v>
      </c>
      <c r="E33" s="368">
        <v>-12</v>
      </c>
      <c r="F33" s="369">
        <f t="shared" si="4"/>
        <v>3</v>
      </c>
      <c r="G33" s="370">
        <f t="shared" si="3"/>
        <v>80</v>
      </c>
    </row>
    <row r="34" spans="1:7" s="372" customFormat="1" ht="27.75" customHeight="1">
      <c r="A34" s="283" t="s">
        <v>490</v>
      </c>
      <c r="B34" s="261"/>
      <c r="C34" s="368">
        <v>-81</v>
      </c>
      <c r="D34" s="368">
        <v>-98</v>
      </c>
      <c r="E34" s="368">
        <v>-92</v>
      </c>
      <c r="F34" s="369">
        <f t="shared" si="4"/>
        <v>6</v>
      </c>
      <c r="G34" s="370">
        <f t="shared" si="3"/>
        <v>93.877551020408163</v>
      </c>
    </row>
    <row r="35" spans="1:7" s="372" customFormat="1" ht="33.75" customHeight="1">
      <c r="A35" s="283" t="s">
        <v>491</v>
      </c>
      <c r="B35" s="261"/>
      <c r="C35" s="368">
        <v>-72</v>
      </c>
      <c r="D35" s="368">
        <v>-95</v>
      </c>
      <c r="E35" s="368">
        <v>-103</v>
      </c>
      <c r="F35" s="369">
        <f t="shared" si="4"/>
        <v>-8</v>
      </c>
      <c r="G35" s="370">
        <f>(E35/D35)*100</f>
        <v>108.42105263157895</v>
      </c>
    </row>
    <row r="36" spans="1:7" s="372" customFormat="1" ht="35.25" customHeight="1">
      <c r="A36" s="283" t="s">
        <v>492</v>
      </c>
      <c r="B36" s="261"/>
      <c r="C36" s="368">
        <v>-23</v>
      </c>
      <c r="D36" s="368">
        <v>-30</v>
      </c>
      <c r="E36" s="368">
        <v>-21</v>
      </c>
      <c r="F36" s="369">
        <f t="shared" si="4"/>
        <v>9</v>
      </c>
      <c r="G36" s="370">
        <f t="shared" si="3"/>
        <v>70</v>
      </c>
    </row>
    <row r="37" spans="1:7" s="372" customFormat="1" ht="30" customHeight="1">
      <c r="A37" s="283" t="s">
        <v>493</v>
      </c>
      <c r="B37" s="261"/>
      <c r="C37" s="368">
        <v>-6</v>
      </c>
      <c r="D37" s="368">
        <v>-9</v>
      </c>
      <c r="E37" s="368">
        <v>-9</v>
      </c>
      <c r="F37" s="369">
        <f t="shared" si="4"/>
        <v>0</v>
      </c>
      <c r="G37" s="370">
        <f t="shared" si="3"/>
        <v>100</v>
      </c>
    </row>
    <row r="38" spans="1:7" s="372" customFormat="1" ht="37.5" customHeight="1">
      <c r="A38" s="283" t="s">
        <v>563</v>
      </c>
      <c r="B38" s="261"/>
      <c r="C38" s="368">
        <v>-2</v>
      </c>
      <c r="D38" s="368">
        <v>-4</v>
      </c>
      <c r="E38" s="368">
        <v>0</v>
      </c>
      <c r="F38" s="369">
        <f t="shared" si="4"/>
        <v>4</v>
      </c>
      <c r="G38" s="370">
        <f t="shared" si="3"/>
        <v>0</v>
      </c>
    </row>
    <row r="39" spans="1:7" s="372" customFormat="1" ht="37.5" customHeight="1">
      <c r="A39" s="283" t="s">
        <v>668</v>
      </c>
      <c r="B39" s="261"/>
      <c r="C39" s="368">
        <v>0</v>
      </c>
      <c r="D39" s="368">
        <v>0</v>
      </c>
      <c r="E39" s="368">
        <v>-11</v>
      </c>
      <c r="F39" s="369">
        <f t="shared" si="4"/>
        <v>-11</v>
      </c>
      <c r="G39" s="260" t="e">
        <f t="shared" si="3"/>
        <v>#DIV/0!</v>
      </c>
    </row>
    <row r="40" spans="1:7" s="372" customFormat="1" ht="26.25" customHeight="1">
      <c r="A40" s="283" t="s">
        <v>565</v>
      </c>
      <c r="B40" s="261"/>
      <c r="C40" s="368">
        <v>-1</v>
      </c>
      <c r="D40" s="368">
        <v>0</v>
      </c>
      <c r="E40" s="368">
        <v>0</v>
      </c>
      <c r="F40" s="369">
        <f t="shared" si="4"/>
        <v>0</v>
      </c>
      <c r="G40" s="260" t="e">
        <f t="shared" si="3"/>
        <v>#DIV/0!</v>
      </c>
    </row>
    <row r="41" spans="1:7" s="372" customFormat="1" ht="37.5" customHeight="1">
      <c r="A41" s="283" t="s">
        <v>564</v>
      </c>
      <c r="B41" s="261"/>
      <c r="C41" s="368">
        <v>-5</v>
      </c>
      <c r="D41" s="368">
        <v>0</v>
      </c>
      <c r="E41" s="368">
        <v>-1</v>
      </c>
      <c r="F41" s="369">
        <f t="shared" si="4"/>
        <v>-1</v>
      </c>
      <c r="G41" s="260" t="e">
        <f t="shared" si="3"/>
        <v>#DIV/0!</v>
      </c>
    </row>
    <row r="42" spans="1:7" s="372" customFormat="1" ht="25.5" customHeight="1">
      <c r="A42" s="283" t="s">
        <v>667</v>
      </c>
      <c r="B42" s="261"/>
      <c r="C42" s="368">
        <v>0</v>
      </c>
      <c r="D42" s="368">
        <v>0</v>
      </c>
      <c r="E42" s="368">
        <v>-2</v>
      </c>
      <c r="F42" s="369">
        <f t="shared" si="4"/>
        <v>-2</v>
      </c>
      <c r="G42" s="260" t="e">
        <f t="shared" si="3"/>
        <v>#DIV/0!</v>
      </c>
    </row>
    <row r="43" spans="1:7" s="372" customFormat="1" ht="41.25" customHeight="1">
      <c r="A43" s="283" t="s">
        <v>494</v>
      </c>
      <c r="B43" s="261"/>
      <c r="C43" s="368">
        <v>-22</v>
      </c>
      <c r="D43" s="368">
        <v>0</v>
      </c>
      <c r="E43" s="368">
        <v>0</v>
      </c>
      <c r="F43" s="369">
        <f t="shared" si="4"/>
        <v>0</v>
      </c>
      <c r="G43" s="260" t="e">
        <f t="shared" si="3"/>
        <v>#DIV/0!</v>
      </c>
    </row>
    <row r="44" spans="1:7" s="372" customFormat="1" ht="24" customHeight="1">
      <c r="A44" s="263" t="s">
        <v>414</v>
      </c>
      <c r="B44" s="261">
        <v>1067</v>
      </c>
      <c r="C44" s="371">
        <f>SUM(C45:C46)</f>
        <v>-28</v>
      </c>
      <c r="D44" s="371">
        <f>SUM(D45:D46)</f>
        <v>-29</v>
      </c>
      <c r="E44" s="371">
        <f>SUM(E45:E46)</f>
        <v>-34</v>
      </c>
      <c r="F44" s="361">
        <f t="shared" si="4"/>
        <v>-5</v>
      </c>
      <c r="G44" s="515">
        <f t="shared" si="3"/>
        <v>117.24137931034481</v>
      </c>
    </row>
    <row r="45" spans="1:7" s="372" customFormat="1" ht="33.75" customHeight="1">
      <c r="A45" s="283" t="s">
        <v>495</v>
      </c>
      <c r="B45" s="261"/>
      <c r="C45" s="373">
        <v>-28</v>
      </c>
      <c r="D45" s="373">
        <v>-29</v>
      </c>
      <c r="E45" s="373">
        <v>-31</v>
      </c>
      <c r="F45" s="369">
        <f t="shared" si="4"/>
        <v>-2</v>
      </c>
      <c r="G45" s="516">
        <f t="shared" si="3"/>
        <v>106.89655172413792</v>
      </c>
    </row>
    <row r="46" spans="1:7" s="372" customFormat="1" ht="36.75" customHeight="1">
      <c r="A46" s="283" t="s">
        <v>666</v>
      </c>
      <c r="B46" s="261"/>
      <c r="C46" s="255">
        <v>0</v>
      </c>
      <c r="D46" s="373">
        <v>0</v>
      </c>
      <c r="E46" s="373">
        <v>-3</v>
      </c>
      <c r="F46" s="369">
        <f t="shared" si="4"/>
        <v>-3</v>
      </c>
      <c r="G46" s="260" t="e">
        <f t="shared" si="3"/>
        <v>#DIV/0!</v>
      </c>
    </row>
    <row r="47" spans="1:7" s="372" customFormat="1" ht="33" customHeight="1">
      <c r="A47" s="253" t="s">
        <v>415</v>
      </c>
      <c r="B47" s="261">
        <v>1086</v>
      </c>
      <c r="C47" s="371">
        <f>SUM(C48:C59)</f>
        <v>-960</v>
      </c>
      <c r="D47" s="371">
        <f>SUM(D48:D59)</f>
        <v>-979</v>
      </c>
      <c r="E47" s="371">
        <f>SUM(E48:E59)</f>
        <v>-1613</v>
      </c>
      <c r="F47" s="361">
        <f t="shared" si="4"/>
        <v>-634</v>
      </c>
      <c r="G47" s="255">
        <f t="shared" si="3"/>
        <v>164.7599591419816</v>
      </c>
    </row>
    <row r="48" spans="1:7" s="372" customFormat="1" ht="26.25" customHeight="1">
      <c r="A48" s="283" t="s">
        <v>496</v>
      </c>
      <c r="B48" s="261"/>
      <c r="C48" s="373">
        <v>-13</v>
      </c>
      <c r="D48" s="373">
        <v>0</v>
      </c>
      <c r="E48" s="373">
        <v>0</v>
      </c>
      <c r="F48" s="369">
        <f t="shared" si="4"/>
        <v>0</v>
      </c>
      <c r="G48" s="260" t="e">
        <f t="shared" si="3"/>
        <v>#DIV/0!</v>
      </c>
    </row>
    <row r="49" spans="1:7" s="372" customFormat="1" ht="25.5" customHeight="1">
      <c r="A49" s="283" t="s">
        <v>497</v>
      </c>
      <c r="B49" s="261"/>
      <c r="C49" s="373">
        <v>-390</v>
      </c>
      <c r="D49" s="373">
        <v>-470</v>
      </c>
      <c r="E49" s="373">
        <v>-960</v>
      </c>
      <c r="F49" s="369">
        <f t="shared" si="4"/>
        <v>-490</v>
      </c>
      <c r="G49" s="370">
        <f t="shared" si="3"/>
        <v>204.25531914893617</v>
      </c>
    </row>
    <row r="50" spans="1:7" s="372" customFormat="1" ht="25.5" customHeight="1">
      <c r="A50" s="321" t="s">
        <v>687</v>
      </c>
      <c r="B50" s="261"/>
      <c r="C50" s="373">
        <v>-128</v>
      </c>
      <c r="D50" s="373">
        <v>-200</v>
      </c>
      <c r="E50" s="373">
        <v>-157</v>
      </c>
      <c r="F50" s="369">
        <f t="shared" si="4"/>
        <v>43</v>
      </c>
      <c r="G50" s="370">
        <f t="shared" si="3"/>
        <v>78.5</v>
      </c>
    </row>
    <row r="51" spans="1:7" s="372" customFormat="1" ht="25.5" customHeight="1">
      <c r="A51" s="321" t="s">
        <v>688</v>
      </c>
      <c r="B51" s="261"/>
      <c r="C51" s="373">
        <v>-140</v>
      </c>
      <c r="D51" s="373">
        <v>-140</v>
      </c>
      <c r="E51" s="373">
        <v>-223</v>
      </c>
      <c r="F51" s="369">
        <f t="shared" si="4"/>
        <v>-83</v>
      </c>
      <c r="G51" s="370">
        <f t="shared" si="3"/>
        <v>159.28571428571428</v>
      </c>
    </row>
    <row r="52" spans="1:7" s="372" customFormat="1" ht="35.25" customHeight="1">
      <c r="A52" s="321" t="s">
        <v>689</v>
      </c>
      <c r="B52" s="261"/>
      <c r="C52" s="373">
        <v>-122</v>
      </c>
      <c r="D52" s="373">
        <v>-72</v>
      </c>
      <c r="E52" s="373">
        <v>-193</v>
      </c>
      <c r="F52" s="369">
        <f t="shared" si="4"/>
        <v>-121</v>
      </c>
      <c r="G52" s="370">
        <f t="shared" si="3"/>
        <v>268.05555555555554</v>
      </c>
    </row>
    <row r="53" spans="1:7" s="372" customFormat="1" ht="26.25" customHeight="1">
      <c r="A53" s="283" t="s">
        <v>498</v>
      </c>
      <c r="B53" s="261"/>
      <c r="C53" s="373">
        <v>-29</v>
      </c>
      <c r="D53" s="373">
        <v>-25</v>
      </c>
      <c r="E53" s="373">
        <v>-36</v>
      </c>
      <c r="F53" s="369">
        <f t="shared" si="4"/>
        <v>-11</v>
      </c>
      <c r="G53" s="370">
        <f t="shared" si="3"/>
        <v>144</v>
      </c>
    </row>
    <row r="54" spans="1:7" s="372" customFormat="1" ht="27.75" customHeight="1">
      <c r="A54" s="283" t="s">
        <v>675</v>
      </c>
      <c r="B54" s="261"/>
      <c r="C54" s="373">
        <v>0</v>
      </c>
      <c r="D54" s="373">
        <v>0</v>
      </c>
      <c r="E54" s="373">
        <v>-3</v>
      </c>
      <c r="F54" s="369">
        <f t="shared" si="4"/>
        <v>-3</v>
      </c>
      <c r="G54" s="260" t="e">
        <f t="shared" si="3"/>
        <v>#DIV/0!</v>
      </c>
    </row>
    <row r="55" spans="1:7" s="372" customFormat="1" ht="36.75" customHeight="1">
      <c r="A55" s="283" t="s">
        <v>686</v>
      </c>
      <c r="B55" s="261"/>
      <c r="C55" s="373">
        <v>-18</v>
      </c>
      <c r="D55" s="373">
        <v>-20</v>
      </c>
      <c r="E55" s="373">
        <v>-18</v>
      </c>
      <c r="F55" s="369">
        <f t="shared" si="4"/>
        <v>2</v>
      </c>
      <c r="G55" s="516">
        <f t="shared" si="3"/>
        <v>90</v>
      </c>
    </row>
    <row r="56" spans="1:7" s="372" customFormat="1" ht="33.75" customHeight="1">
      <c r="A56" s="321" t="s">
        <v>685</v>
      </c>
      <c r="B56" s="261"/>
      <c r="C56" s="373">
        <v>-97</v>
      </c>
      <c r="D56" s="373">
        <v>-52</v>
      </c>
      <c r="E56" s="373">
        <v>-21</v>
      </c>
      <c r="F56" s="369">
        <f t="shared" si="4"/>
        <v>31</v>
      </c>
      <c r="G56" s="516">
        <f t="shared" si="3"/>
        <v>40.384615384615387</v>
      </c>
    </row>
    <row r="57" spans="1:7" s="372" customFormat="1" ht="22.5" customHeight="1">
      <c r="A57" s="321" t="s">
        <v>670</v>
      </c>
      <c r="B57" s="261"/>
      <c r="C57" s="373">
        <v>0</v>
      </c>
      <c r="D57" s="373">
        <v>0</v>
      </c>
      <c r="E57" s="373">
        <v>-2</v>
      </c>
      <c r="F57" s="369">
        <f t="shared" si="4"/>
        <v>-2</v>
      </c>
      <c r="G57" s="260" t="e">
        <f t="shared" si="3"/>
        <v>#DIV/0!</v>
      </c>
    </row>
    <row r="58" spans="1:7" s="372" customFormat="1" ht="37.5" customHeight="1">
      <c r="A58" s="321" t="s">
        <v>499</v>
      </c>
      <c r="B58" s="261"/>
      <c r="C58" s="373">
        <v>-8</v>
      </c>
      <c r="D58" s="373">
        <v>0</v>
      </c>
      <c r="E58" s="373">
        <v>0</v>
      </c>
      <c r="F58" s="369">
        <f t="shared" si="4"/>
        <v>0</v>
      </c>
      <c r="G58" s="260" t="e">
        <f t="shared" si="3"/>
        <v>#DIV/0!</v>
      </c>
    </row>
    <row r="59" spans="1:7" s="372" customFormat="1" ht="34.5" customHeight="1">
      <c r="A59" s="321" t="s">
        <v>684</v>
      </c>
      <c r="B59" s="261"/>
      <c r="C59" s="373">
        <v>-15</v>
      </c>
      <c r="D59" s="373">
        <v>0</v>
      </c>
      <c r="E59" s="373">
        <v>0</v>
      </c>
      <c r="F59" s="361">
        <f t="shared" si="4"/>
        <v>0</v>
      </c>
      <c r="G59" s="260" t="e">
        <f t="shared" si="3"/>
        <v>#DIV/0!</v>
      </c>
    </row>
    <row r="60" spans="1:7" s="372" customFormat="1" ht="28.5" customHeight="1">
      <c r="A60" s="265" t="s">
        <v>212</v>
      </c>
      <c r="B60" s="261">
        <v>1073</v>
      </c>
      <c r="C60" s="371">
        <f>SUM(C61:C66)</f>
        <v>498</v>
      </c>
      <c r="D60" s="371">
        <f>SUM(D61:D66)</f>
        <v>455</v>
      </c>
      <c r="E60" s="371">
        <f>SUM(E61:E66)</f>
        <v>1119</v>
      </c>
      <c r="F60" s="361">
        <f t="shared" si="4"/>
        <v>664</v>
      </c>
      <c r="G60" s="255">
        <f t="shared" si="3"/>
        <v>245.93406593406596</v>
      </c>
    </row>
    <row r="61" spans="1:7" s="372" customFormat="1" ht="35.25" customHeight="1">
      <c r="A61" s="283" t="s">
        <v>669</v>
      </c>
      <c r="B61" s="261"/>
      <c r="C61" s="373">
        <v>439</v>
      </c>
      <c r="D61" s="373">
        <v>400</v>
      </c>
      <c r="E61" s="373">
        <v>1030</v>
      </c>
      <c r="F61" s="369">
        <f t="shared" si="4"/>
        <v>630</v>
      </c>
      <c r="G61" s="370">
        <f t="shared" si="3"/>
        <v>257.5</v>
      </c>
    </row>
    <row r="62" spans="1:7" s="372" customFormat="1" ht="24.75" customHeight="1">
      <c r="A62" s="283" t="s">
        <v>500</v>
      </c>
      <c r="B62" s="261"/>
      <c r="C62" s="373">
        <v>2</v>
      </c>
      <c r="D62" s="373">
        <v>3</v>
      </c>
      <c r="E62" s="373">
        <v>2</v>
      </c>
      <c r="F62" s="369">
        <f t="shared" si="4"/>
        <v>-1</v>
      </c>
      <c r="G62" s="370">
        <f t="shared" si="3"/>
        <v>66.666666666666657</v>
      </c>
    </row>
    <row r="63" spans="1:7" s="372" customFormat="1" ht="33" customHeight="1">
      <c r="A63" s="321" t="s">
        <v>501</v>
      </c>
      <c r="B63" s="261"/>
      <c r="C63" s="373">
        <v>11</v>
      </c>
      <c r="D63" s="373">
        <v>0</v>
      </c>
      <c r="E63" s="373">
        <v>0</v>
      </c>
      <c r="F63" s="369">
        <f t="shared" si="4"/>
        <v>0</v>
      </c>
      <c r="G63" s="260" t="e">
        <f t="shared" si="3"/>
        <v>#DIV/0!</v>
      </c>
    </row>
    <row r="64" spans="1:7" s="372" customFormat="1" ht="30" customHeight="1">
      <c r="A64" s="283" t="s">
        <v>502</v>
      </c>
      <c r="B64" s="261"/>
      <c r="C64" s="373">
        <v>34</v>
      </c>
      <c r="D64" s="373">
        <v>52</v>
      </c>
      <c r="E64" s="373">
        <v>81</v>
      </c>
      <c r="F64" s="369">
        <f t="shared" si="4"/>
        <v>29</v>
      </c>
      <c r="G64" s="370">
        <f t="shared" si="3"/>
        <v>155.76923076923077</v>
      </c>
    </row>
    <row r="65" spans="1:8" s="372" customFormat="1" ht="37.5" customHeight="1">
      <c r="A65" s="321" t="s">
        <v>683</v>
      </c>
      <c r="B65" s="261"/>
      <c r="C65" s="373">
        <v>0</v>
      </c>
      <c r="D65" s="373">
        <v>0</v>
      </c>
      <c r="E65" s="373">
        <v>6</v>
      </c>
      <c r="F65" s="369">
        <f t="shared" si="4"/>
        <v>6</v>
      </c>
      <c r="G65" s="260" t="e">
        <f t="shared" si="3"/>
        <v>#DIV/0!</v>
      </c>
    </row>
    <row r="66" spans="1:8" s="372" customFormat="1" ht="32.25" customHeight="1">
      <c r="A66" s="321" t="s">
        <v>684</v>
      </c>
      <c r="B66" s="261"/>
      <c r="C66" s="373">
        <v>12</v>
      </c>
      <c r="D66" s="373">
        <v>0</v>
      </c>
      <c r="E66" s="373">
        <v>0</v>
      </c>
      <c r="F66" s="369">
        <f t="shared" si="4"/>
        <v>0</v>
      </c>
      <c r="G66" s="260" t="e">
        <f t="shared" si="3"/>
        <v>#DIV/0!</v>
      </c>
    </row>
    <row r="67" spans="1:8" s="372" customFormat="1" ht="30" customHeight="1">
      <c r="A67" s="357" t="s">
        <v>85</v>
      </c>
      <c r="B67" s="261">
        <v>1140</v>
      </c>
      <c r="C67" s="371">
        <f t="shared" ref="C67" si="5">SUM(C68:C70)</f>
        <v>-31</v>
      </c>
      <c r="D67" s="371">
        <f t="shared" ref="D67:E67" si="6">SUM(D68:D70)</f>
        <v>-141</v>
      </c>
      <c r="E67" s="371">
        <f t="shared" si="6"/>
        <v>-169</v>
      </c>
      <c r="F67" s="369">
        <f t="shared" si="4"/>
        <v>-28</v>
      </c>
      <c r="G67" s="370">
        <f t="shared" si="3"/>
        <v>119.8581560283688</v>
      </c>
    </row>
    <row r="68" spans="1:8" s="372" customFormat="1" ht="30" customHeight="1">
      <c r="A68" s="283" t="s">
        <v>674</v>
      </c>
      <c r="B68" s="267"/>
      <c r="C68" s="373">
        <v>-2</v>
      </c>
      <c r="D68" s="373">
        <v>-124</v>
      </c>
      <c r="E68" s="373">
        <v>-128</v>
      </c>
      <c r="F68" s="369">
        <f t="shared" si="4"/>
        <v>-4</v>
      </c>
      <c r="G68" s="259">
        <f t="shared" si="3"/>
        <v>103.2258064516129</v>
      </c>
    </row>
    <row r="69" spans="1:8" s="372" customFormat="1" ht="37.5" customHeight="1">
      <c r="A69" s="283" t="s">
        <v>673</v>
      </c>
      <c r="B69" s="267"/>
      <c r="C69" s="373">
        <v>0</v>
      </c>
      <c r="D69" s="373">
        <v>0</v>
      </c>
      <c r="E69" s="373">
        <v>-24</v>
      </c>
      <c r="F69" s="369">
        <f t="shared" si="4"/>
        <v>-24</v>
      </c>
      <c r="G69" s="260" t="e">
        <f t="shared" si="3"/>
        <v>#DIV/0!</v>
      </c>
    </row>
    <row r="70" spans="1:8" s="372" customFormat="1" ht="27.75" customHeight="1">
      <c r="A70" s="283" t="s">
        <v>503</v>
      </c>
      <c r="B70" s="267"/>
      <c r="C70" s="373">
        <v>-29</v>
      </c>
      <c r="D70" s="373">
        <v>-17</v>
      </c>
      <c r="E70" s="373">
        <v>-17</v>
      </c>
      <c r="F70" s="369">
        <f t="shared" si="4"/>
        <v>0</v>
      </c>
      <c r="G70" s="370">
        <f t="shared" si="3"/>
        <v>100</v>
      </c>
    </row>
    <row r="71" spans="1:8">
      <c r="A71" s="374"/>
      <c r="B71" s="375"/>
      <c r="C71" s="375"/>
      <c r="D71" s="376"/>
      <c r="E71" s="377"/>
      <c r="F71" s="377"/>
      <c r="G71" s="377"/>
    </row>
    <row r="72" spans="1:8" ht="24.75" customHeight="1">
      <c r="A72" s="378" t="s">
        <v>579</v>
      </c>
      <c r="B72" s="379"/>
      <c r="C72" s="562" t="s">
        <v>81</v>
      </c>
      <c r="D72" s="562"/>
      <c r="E72" s="380"/>
      <c r="F72" s="560" t="s">
        <v>472</v>
      </c>
      <c r="G72" s="560"/>
      <c r="H72" s="381"/>
    </row>
    <row r="73" spans="1:8">
      <c r="A73" s="382" t="s">
        <v>375</v>
      </c>
      <c r="B73" s="381"/>
      <c r="C73" s="563" t="s">
        <v>381</v>
      </c>
      <c r="D73" s="563"/>
      <c r="E73" s="381"/>
      <c r="F73" s="559" t="s">
        <v>181</v>
      </c>
      <c r="G73" s="559"/>
      <c r="H73" s="65"/>
    </row>
    <row r="74" spans="1:8">
      <c r="A74" s="374"/>
      <c r="B74" s="375"/>
      <c r="C74" s="375"/>
      <c r="D74" s="376"/>
      <c r="E74" s="377"/>
      <c r="F74" s="377"/>
      <c r="G74" s="377"/>
    </row>
    <row r="75" spans="1:8">
      <c r="A75" s="374"/>
      <c r="B75" s="375"/>
      <c r="C75" s="375"/>
      <c r="D75" s="376"/>
      <c r="E75" s="377"/>
      <c r="F75" s="377"/>
      <c r="G75" s="377"/>
    </row>
    <row r="76" spans="1:8">
      <c r="A76" s="374"/>
      <c r="B76" s="375"/>
      <c r="C76" s="375"/>
      <c r="D76" s="376"/>
      <c r="E76" s="377"/>
      <c r="F76" s="377"/>
      <c r="G76" s="377"/>
    </row>
    <row r="77" spans="1:8">
      <c r="A77" s="374"/>
      <c r="B77" s="375"/>
      <c r="C77" s="375"/>
      <c r="D77" s="376"/>
      <c r="E77" s="377"/>
      <c r="F77" s="377"/>
      <c r="G77" s="377"/>
    </row>
    <row r="78" spans="1:8">
      <c r="A78" s="374"/>
      <c r="B78" s="375"/>
      <c r="C78" s="375"/>
      <c r="D78" s="376"/>
      <c r="E78" s="377"/>
      <c r="F78" s="377"/>
      <c r="G78" s="377"/>
    </row>
    <row r="79" spans="1:8">
      <c r="A79" s="374"/>
      <c r="B79" s="375"/>
      <c r="C79" s="375"/>
      <c r="D79" s="376"/>
      <c r="E79" s="377"/>
      <c r="F79" s="377"/>
      <c r="G79" s="377"/>
    </row>
    <row r="80" spans="1:8">
      <c r="A80" s="374"/>
      <c r="B80" s="375"/>
      <c r="C80" s="375"/>
      <c r="D80" s="376"/>
      <c r="E80" s="377"/>
      <c r="F80" s="377"/>
      <c r="G80" s="377"/>
    </row>
    <row r="81" spans="1:7">
      <c r="A81" s="374"/>
      <c r="B81" s="375"/>
      <c r="C81" s="375"/>
      <c r="D81" s="376"/>
      <c r="E81" s="377"/>
      <c r="F81" s="377"/>
      <c r="G81" s="377"/>
    </row>
    <row r="82" spans="1:7">
      <c r="A82" s="374"/>
      <c r="B82" s="375"/>
      <c r="C82" s="375"/>
      <c r="D82" s="376"/>
      <c r="E82" s="377"/>
      <c r="F82" s="377"/>
      <c r="G82" s="377"/>
    </row>
    <row r="83" spans="1:7">
      <c r="A83" s="374"/>
      <c r="B83" s="375"/>
      <c r="C83" s="375"/>
      <c r="D83" s="376"/>
      <c r="E83" s="377"/>
      <c r="F83" s="377"/>
      <c r="G83" s="377"/>
    </row>
    <row r="84" spans="1:7">
      <c r="A84" s="374"/>
      <c r="B84" s="375"/>
      <c r="C84" s="375"/>
      <c r="D84" s="376"/>
      <c r="E84" s="377"/>
      <c r="F84" s="377"/>
      <c r="G84" s="377"/>
    </row>
    <row r="85" spans="1:7">
      <c r="A85" s="374"/>
      <c r="B85" s="375"/>
      <c r="C85" s="375"/>
      <c r="D85" s="376"/>
      <c r="E85" s="377"/>
      <c r="F85" s="377"/>
      <c r="G85" s="377"/>
    </row>
    <row r="86" spans="1:7">
      <c r="A86" s="374"/>
      <c r="B86" s="375"/>
      <c r="C86" s="375"/>
      <c r="D86" s="376"/>
      <c r="E86" s="377"/>
      <c r="F86" s="377"/>
      <c r="G86" s="377"/>
    </row>
    <row r="87" spans="1:7">
      <c r="A87" s="374"/>
      <c r="B87" s="375"/>
      <c r="C87" s="375"/>
      <c r="D87" s="376"/>
      <c r="E87" s="377"/>
      <c r="F87" s="377"/>
      <c r="G87" s="377"/>
    </row>
    <row r="88" spans="1:7">
      <c r="A88" s="374"/>
      <c r="B88" s="375"/>
      <c r="C88" s="375"/>
      <c r="D88" s="376"/>
      <c r="E88" s="377"/>
      <c r="F88" s="377"/>
      <c r="G88" s="377"/>
    </row>
    <row r="89" spans="1:7">
      <c r="A89" s="374"/>
      <c r="B89" s="375"/>
      <c r="C89" s="375"/>
      <c r="D89" s="376"/>
      <c r="E89" s="377"/>
      <c r="F89" s="377"/>
      <c r="G89" s="377"/>
    </row>
    <row r="90" spans="1:7">
      <c r="A90" s="374"/>
      <c r="B90" s="375"/>
      <c r="C90" s="375"/>
      <c r="D90" s="376"/>
      <c r="E90" s="377"/>
      <c r="F90" s="377"/>
      <c r="G90" s="377"/>
    </row>
    <row r="91" spans="1:7">
      <c r="A91" s="374"/>
      <c r="B91" s="375"/>
      <c r="C91" s="375"/>
      <c r="D91" s="376"/>
      <c r="E91" s="377"/>
      <c r="F91" s="377"/>
      <c r="G91" s="377"/>
    </row>
    <row r="92" spans="1:7">
      <c r="A92" s="374"/>
      <c r="B92" s="375"/>
      <c r="C92" s="375"/>
      <c r="D92" s="376"/>
      <c r="E92" s="377"/>
      <c r="F92" s="377"/>
      <c r="G92" s="377"/>
    </row>
    <row r="93" spans="1:7">
      <c r="A93" s="374"/>
      <c r="B93" s="375"/>
      <c r="C93" s="375"/>
      <c r="D93" s="376"/>
      <c r="E93" s="377"/>
      <c r="F93" s="377"/>
      <c r="G93" s="377"/>
    </row>
    <row r="94" spans="1:7">
      <c r="A94" s="374"/>
      <c r="B94" s="375"/>
      <c r="C94" s="375"/>
      <c r="D94" s="376"/>
      <c r="E94" s="377"/>
      <c r="F94" s="377"/>
      <c r="G94" s="377"/>
    </row>
    <row r="95" spans="1:7">
      <c r="A95" s="374"/>
      <c r="B95" s="375"/>
      <c r="C95" s="375"/>
      <c r="D95" s="376"/>
      <c r="E95" s="377"/>
      <c r="F95" s="377"/>
      <c r="G95" s="377"/>
    </row>
    <row r="96" spans="1:7">
      <c r="A96" s="374"/>
      <c r="B96" s="375"/>
      <c r="C96" s="375"/>
      <c r="D96" s="376"/>
      <c r="E96" s="377"/>
      <c r="F96" s="377"/>
      <c r="G96" s="377"/>
    </row>
    <row r="97" spans="1:7">
      <c r="A97" s="374"/>
      <c r="B97" s="375"/>
      <c r="C97" s="375"/>
      <c r="D97" s="376"/>
      <c r="E97" s="377"/>
      <c r="F97" s="377"/>
      <c r="G97" s="377"/>
    </row>
    <row r="98" spans="1:7">
      <c r="A98" s="374"/>
      <c r="B98" s="375"/>
      <c r="C98" s="375"/>
      <c r="D98" s="376"/>
      <c r="E98" s="377"/>
      <c r="F98" s="377"/>
      <c r="G98" s="377"/>
    </row>
    <row r="99" spans="1:7">
      <c r="A99" s="374"/>
      <c r="B99" s="375"/>
      <c r="C99" s="375"/>
      <c r="D99" s="376"/>
      <c r="E99" s="377"/>
      <c r="F99" s="377"/>
      <c r="G99" s="377"/>
    </row>
    <row r="100" spans="1:7">
      <c r="A100" s="374"/>
      <c r="B100" s="375"/>
      <c r="C100" s="375"/>
      <c r="D100" s="376"/>
      <c r="E100" s="377"/>
      <c r="F100" s="377"/>
      <c r="G100" s="377"/>
    </row>
    <row r="101" spans="1:7">
      <c r="A101" s="374"/>
      <c r="B101" s="375"/>
      <c r="C101" s="375"/>
      <c r="D101" s="376"/>
      <c r="E101" s="377"/>
      <c r="F101" s="377"/>
      <c r="G101" s="377"/>
    </row>
    <row r="102" spans="1:7">
      <c r="A102" s="374"/>
      <c r="B102" s="375"/>
      <c r="C102" s="375"/>
      <c r="D102" s="376"/>
      <c r="E102" s="377"/>
      <c r="F102" s="377"/>
      <c r="G102" s="377"/>
    </row>
    <row r="103" spans="1:7">
      <c r="A103" s="374"/>
      <c r="B103" s="375"/>
      <c r="C103" s="375"/>
      <c r="D103" s="376"/>
      <c r="E103" s="377"/>
      <c r="F103" s="377"/>
      <c r="G103" s="377"/>
    </row>
    <row r="104" spans="1:7">
      <c r="A104" s="374"/>
      <c r="B104" s="375"/>
      <c r="C104" s="375"/>
      <c r="D104" s="376"/>
      <c r="E104" s="377"/>
      <c r="F104" s="377"/>
      <c r="G104" s="377"/>
    </row>
    <row r="105" spans="1:7">
      <c r="A105" s="374"/>
      <c r="D105" s="384"/>
      <c r="E105" s="385"/>
      <c r="F105" s="385"/>
      <c r="G105" s="385"/>
    </row>
    <row r="106" spans="1:7">
      <c r="A106" s="386"/>
      <c r="D106" s="384"/>
      <c r="E106" s="385"/>
      <c r="F106" s="385"/>
      <c r="G106" s="385"/>
    </row>
    <row r="107" spans="1:7">
      <c r="A107" s="386"/>
      <c r="D107" s="384"/>
      <c r="E107" s="385"/>
      <c r="F107" s="385"/>
      <c r="G107" s="385"/>
    </row>
    <row r="108" spans="1:7">
      <c r="A108" s="386"/>
      <c r="D108" s="384"/>
      <c r="E108" s="385"/>
      <c r="F108" s="385"/>
      <c r="G108" s="385"/>
    </row>
    <row r="109" spans="1:7">
      <c r="A109" s="386"/>
      <c r="D109" s="384"/>
      <c r="E109" s="385"/>
      <c r="F109" s="385"/>
      <c r="G109" s="385"/>
    </row>
    <row r="110" spans="1:7">
      <c r="A110" s="386"/>
      <c r="D110" s="384"/>
      <c r="E110" s="385"/>
      <c r="F110" s="385"/>
      <c r="G110" s="385"/>
    </row>
    <row r="111" spans="1:7">
      <c r="A111" s="386"/>
      <c r="D111" s="384"/>
      <c r="E111" s="385"/>
      <c r="F111" s="385"/>
      <c r="G111" s="385"/>
    </row>
    <row r="112" spans="1:7">
      <c r="A112" s="386"/>
      <c r="D112" s="384"/>
      <c r="E112" s="385"/>
      <c r="F112" s="385"/>
      <c r="G112" s="385"/>
    </row>
    <row r="113" spans="1:7">
      <c r="A113" s="386"/>
      <c r="D113" s="384"/>
      <c r="E113" s="385"/>
      <c r="F113" s="385"/>
      <c r="G113" s="385"/>
    </row>
    <row r="114" spans="1:7">
      <c r="A114" s="386"/>
      <c r="D114" s="384"/>
      <c r="E114" s="385"/>
      <c r="F114" s="385"/>
      <c r="G114" s="385"/>
    </row>
    <row r="115" spans="1:7">
      <c r="A115" s="386"/>
      <c r="D115" s="384"/>
      <c r="E115" s="385"/>
      <c r="F115" s="385"/>
      <c r="G115" s="385"/>
    </row>
    <row r="116" spans="1:7">
      <c r="A116" s="386"/>
      <c r="D116" s="384"/>
      <c r="E116" s="385"/>
      <c r="F116" s="385"/>
      <c r="G116" s="385"/>
    </row>
    <row r="117" spans="1:7">
      <c r="A117" s="386"/>
      <c r="D117" s="384"/>
      <c r="E117" s="385"/>
      <c r="F117" s="385"/>
      <c r="G117" s="385"/>
    </row>
    <row r="118" spans="1:7">
      <c r="A118" s="386"/>
      <c r="D118" s="384"/>
      <c r="E118" s="385"/>
      <c r="F118" s="385"/>
      <c r="G118" s="385"/>
    </row>
    <row r="119" spans="1:7">
      <c r="A119" s="386"/>
      <c r="D119" s="384"/>
      <c r="E119" s="385"/>
      <c r="F119" s="385"/>
      <c r="G119" s="385"/>
    </row>
    <row r="120" spans="1:7">
      <c r="A120" s="386"/>
      <c r="D120" s="384"/>
      <c r="E120" s="385"/>
      <c r="F120" s="385"/>
      <c r="G120" s="385"/>
    </row>
    <row r="121" spans="1:7">
      <c r="A121" s="386"/>
      <c r="D121" s="384"/>
      <c r="E121" s="385"/>
      <c r="F121" s="385"/>
      <c r="G121" s="385"/>
    </row>
    <row r="122" spans="1:7">
      <c r="A122" s="386"/>
      <c r="D122" s="384"/>
      <c r="E122" s="385"/>
      <c r="F122" s="385"/>
      <c r="G122" s="385"/>
    </row>
    <row r="123" spans="1:7">
      <c r="A123" s="386"/>
      <c r="D123" s="384"/>
      <c r="E123" s="385"/>
      <c r="F123" s="385"/>
      <c r="G123" s="385"/>
    </row>
    <row r="124" spans="1:7">
      <c r="A124" s="386"/>
      <c r="D124" s="384"/>
      <c r="E124" s="385"/>
      <c r="F124" s="385"/>
      <c r="G124" s="385"/>
    </row>
    <row r="125" spans="1:7">
      <c r="A125" s="386"/>
      <c r="D125" s="384"/>
      <c r="E125" s="385"/>
      <c r="F125" s="385"/>
      <c r="G125" s="385"/>
    </row>
    <row r="126" spans="1:7">
      <c r="A126" s="386"/>
      <c r="D126" s="384"/>
      <c r="E126" s="385"/>
      <c r="F126" s="385"/>
      <c r="G126" s="385"/>
    </row>
    <row r="127" spans="1:7">
      <c r="A127" s="386"/>
      <c r="D127" s="384"/>
      <c r="E127" s="385"/>
      <c r="F127" s="385"/>
      <c r="G127" s="385"/>
    </row>
    <row r="128" spans="1:7">
      <c r="A128" s="386"/>
    </row>
    <row r="129" spans="1:1">
      <c r="A129" s="387"/>
    </row>
    <row r="130" spans="1:1">
      <c r="A130" s="387"/>
    </row>
    <row r="131" spans="1:1">
      <c r="A131" s="387"/>
    </row>
    <row r="132" spans="1:1">
      <c r="A132" s="387"/>
    </row>
    <row r="133" spans="1:1">
      <c r="A133" s="387"/>
    </row>
    <row r="134" spans="1:1">
      <c r="A134" s="387"/>
    </row>
    <row r="135" spans="1:1">
      <c r="A135" s="387"/>
    </row>
    <row r="136" spans="1:1">
      <c r="A136" s="387"/>
    </row>
    <row r="137" spans="1:1">
      <c r="A137" s="387"/>
    </row>
    <row r="138" spans="1:1">
      <c r="A138" s="387"/>
    </row>
    <row r="139" spans="1:1">
      <c r="A139" s="387"/>
    </row>
    <row r="140" spans="1:1">
      <c r="A140" s="387"/>
    </row>
    <row r="141" spans="1:1">
      <c r="A141" s="387"/>
    </row>
    <row r="142" spans="1:1">
      <c r="A142" s="387"/>
    </row>
    <row r="143" spans="1:1">
      <c r="A143" s="387"/>
    </row>
    <row r="144" spans="1:1">
      <c r="A144" s="387"/>
    </row>
    <row r="145" spans="1:1">
      <c r="A145" s="387"/>
    </row>
    <row r="146" spans="1:1">
      <c r="A146" s="387"/>
    </row>
    <row r="147" spans="1:1">
      <c r="A147" s="387"/>
    </row>
    <row r="148" spans="1:1">
      <c r="A148" s="387"/>
    </row>
    <row r="149" spans="1:1">
      <c r="A149" s="387"/>
    </row>
    <row r="150" spans="1:1">
      <c r="A150" s="387"/>
    </row>
    <row r="151" spans="1:1">
      <c r="A151" s="387"/>
    </row>
    <row r="152" spans="1:1">
      <c r="A152" s="387"/>
    </row>
    <row r="153" spans="1:1">
      <c r="A153" s="387"/>
    </row>
    <row r="154" spans="1:1">
      <c r="A154" s="387"/>
    </row>
    <row r="155" spans="1:1">
      <c r="A155" s="387"/>
    </row>
    <row r="156" spans="1:1">
      <c r="A156" s="387"/>
    </row>
    <row r="157" spans="1:1">
      <c r="A157" s="387"/>
    </row>
    <row r="158" spans="1:1">
      <c r="A158" s="387"/>
    </row>
    <row r="159" spans="1:1">
      <c r="A159" s="387"/>
    </row>
    <row r="160" spans="1:1">
      <c r="A160" s="387"/>
    </row>
    <row r="161" spans="1:1">
      <c r="A161" s="387"/>
    </row>
    <row r="162" spans="1:1">
      <c r="A162" s="387"/>
    </row>
    <row r="163" spans="1:1">
      <c r="A163" s="387"/>
    </row>
    <row r="164" spans="1:1">
      <c r="A164" s="387"/>
    </row>
    <row r="165" spans="1:1">
      <c r="A165" s="387"/>
    </row>
    <row r="166" spans="1:1">
      <c r="A166" s="387"/>
    </row>
    <row r="167" spans="1:1">
      <c r="A167" s="387"/>
    </row>
    <row r="168" spans="1:1">
      <c r="A168" s="387"/>
    </row>
    <row r="169" spans="1:1">
      <c r="A169" s="387"/>
    </row>
    <row r="170" spans="1:1">
      <c r="A170" s="387"/>
    </row>
    <row r="171" spans="1:1">
      <c r="A171" s="387"/>
    </row>
    <row r="172" spans="1:1">
      <c r="A172" s="387"/>
    </row>
    <row r="173" spans="1:1">
      <c r="A173" s="387"/>
    </row>
    <row r="174" spans="1:1">
      <c r="A174" s="387"/>
    </row>
    <row r="175" spans="1:1">
      <c r="A175" s="387"/>
    </row>
    <row r="176" spans="1:1">
      <c r="A176" s="387"/>
    </row>
    <row r="177" spans="1:1">
      <c r="A177" s="387"/>
    </row>
    <row r="178" spans="1:1">
      <c r="A178" s="387"/>
    </row>
    <row r="179" spans="1:1">
      <c r="A179" s="387"/>
    </row>
    <row r="180" spans="1:1">
      <c r="A180" s="387"/>
    </row>
    <row r="181" spans="1:1">
      <c r="A181" s="387"/>
    </row>
    <row r="182" spans="1:1">
      <c r="A182" s="387"/>
    </row>
    <row r="183" spans="1:1">
      <c r="A183" s="387"/>
    </row>
    <row r="184" spans="1:1">
      <c r="A184" s="387"/>
    </row>
    <row r="185" spans="1:1">
      <c r="A185" s="387"/>
    </row>
    <row r="186" spans="1:1">
      <c r="A186" s="387"/>
    </row>
    <row r="187" spans="1:1">
      <c r="A187" s="387"/>
    </row>
    <row r="188" spans="1:1">
      <c r="A188" s="387"/>
    </row>
    <row r="189" spans="1:1">
      <c r="A189" s="387"/>
    </row>
    <row r="190" spans="1:1">
      <c r="A190" s="387"/>
    </row>
    <row r="191" spans="1:1">
      <c r="A191" s="387"/>
    </row>
    <row r="192" spans="1:1">
      <c r="A192" s="387"/>
    </row>
    <row r="193" spans="1:1">
      <c r="A193" s="387"/>
    </row>
    <row r="194" spans="1:1">
      <c r="A194" s="387"/>
    </row>
    <row r="195" spans="1:1">
      <c r="A195" s="387"/>
    </row>
    <row r="196" spans="1:1">
      <c r="A196" s="387"/>
    </row>
    <row r="197" spans="1:1">
      <c r="A197" s="387"/>
    </row>
    <row r="198" spans="1:1">
      <c r="A198" s="387"/>
    </row>
    <row r="199" spans="1:1">
      <c r="A199" s="387"/>
    </row>
    <row r="200" spans="1:1">
      <c r="A200" s="387"/>
    </row>
    <row r="201" spans="1:1">
      <c r="A201" s="387"/>
    </row>
    <row r="202" spans="1:1">
      <c r="A202" s="387"/>
    </row>
    <row r="203" spans="1:1">
      <c r="A203" s="387"/>
    </row>
    <row r="204" spans="1:1">
      <c r="A204" s="387"/>
    </row>
    <row r="205" spans="1:1">
      <c r="A205" s="387"/>
    </row>
    <row r="206" spans="1:1">
      <c r="A206" s="387"/>
    </row>
    <row r="207" spans="1:1">
      <c r="A207" s="387"/>
    </row>
    <row r="208" spans="1:1">
      <c r="A208" s="387"/>
    </row>
    <row r="209" spans="1:1">
      <c r="A209" s="387"/>
    </row>
    <row r="210" spans="1:1">
      <c r="A210" s="387"/>
    </row>
    <row r="211" spans="1:1">
      <c r="A211" s="387"/>
    </row>
    <row r="212" spans="1:1">
      <c r="A212" s="387"/>
    </row>
    <row r="213" spans="1:1">
      <c r="A213" s="387"/>
    </row>
    <row r="214" spans="1:1">
      <c r="A214" s="387"/>
    </row>
    <row r="215" spans="1:1">
      <c r="A215" s="387"/>
    </row>
    <row r="216" spans="1:1">
      <c r="A216" s="387"/>
    </row>
    <row r="217" spans="1:1">
      <c r="A217" s="387"/>
    </row>
    <row r="218" spans="1:1">
      <c r="A218" s="387"/>
    </row>
    <row r="219" spans="1:1">
      <c r="A219" s="387"/>
    </row>
    <row r="220" spans="1:1">
      <c r="A220" s="387"/>
    </row>
    <row r="221" spans="1:1">
      <c r="A221" s="387"/>
    </row>
    <row r="222" spans="1:1">
      <c r="A222" s="387"/>
    </row>
    <row r="223" spans="1:1">
      <c r="A223" s="387"/>
    </row>
    <row r="224" spans="1:1">
      <c r="A224" s="387"/>
    </row>
    <row r="225" spans="1:1">
      <c r="A225" s="387"/>
    </row>
    <row r="226" spans="1:1">
      <c r="A226" s="387"/>
    </row>
    <row r="227" spans="1:1">
      <c r="A227" s="387"/>
    </row>
    <row r="228" spans="1:1">
      <c r="A228" s="387"/>
    </row>
    <row r="229" spans="1:1">
      <c r="A229" s="387"/>
    </row>
    <row r="230" spans="1:1">
      <c r="A230" s="387"/>
    </row>
    <row r="231" spans="1:1">
      <c r="A231" s="387"/>
    </row>
    <row r="232" spans="1:1">
      <c r="A232" s="387"/>
    </row>
    <row r="233" spans="1:1">
      <c r="A233" s="387"/>
    </row>
    <row r="234" spans="1:1">
      <c r="A234" s="387"/>
    </row>
    <row r="235" spans="1:1">
      <c r="A235" s="387"/>
    </row>
    <row r="236" spans="1:1">
      <c r="A236" s="387"/>
    </row>
    <row r="237" spans="1:1">
      <c r="A237" s="387"/>
    </row>
    <row r="238" spans="1:1">
      <c r="A238" s="387"/>
    </row>
    <row r="239" spans="1:1">
      <c r="A239" s="387"/>
    </row>
    <row r="240" spans="1:1">
      <c r="A240" s="387"/>
    </row>
    <row r="241" spans="1:1">
      <c r="A241" s="387"/>
    </row>
    <row r="242" spans="1:1">
      <c r="A242" s="387"/>
    </row>
    <row r="243" spans="1:1">
      <c r="A243" s="387"/>
    </row>
    <row r="244" spans="1:1">
      <c r="A244" s="387"/>
    </row>
    <row r="245" spans="1:1">
      <c r="A245" s="387"/>
    </row>
    <row r="246" spans="1:1">
      <c r="A246" s="387"/>
    </row>
    <row r="247" spans="1:1">
      <c r="A247" s="387"/>
    </row>
    <row r="248" spans="1:1">
      <c r="A248" s="387"/>
    </row>
    <row r="249" spans="1:1">
      <c r="A249" s="387"/>
    </row>
    <row r="250" spans="1:1">
      <c r="A250" s="387"/>
    </row>
    <row r="251" spans="1:1">
      <c r="A251" s="387"/>
    </row>
    <row r="252" spans="1:1">
      <c r="A252" s="387"/>
    </row>
    <row r="253" spans="1:1">
      <c r="A253" s="387"/>
    </row>
    <row r="254" spans="1:1">
      <c r="A254" s="387"/>
    </row>
    <row r="255" spans="1:1">
      <c r="A255" s="387"/>
    </row>
    <row r="256" spans="1:1">
      <c r="A256" s="387"/>
    </row>
    <row r="257" spans="1:1">
      <c r="A257" s="387"/>
    </row>
    <row r="258" spans="1:1">
      <c r="A258" s="387"/>
    </row>
    <row r="259" spans="1:1">
      <c r="A259" s="387"/>
    </row>
    <row r="260" spans="1:1">
      <c r="A260" s="387"/>
    </row>
    <row r="261" spans="1:1">
      <c r="A261" s="387"/>
    </row>
    <row r="262" spans="1:1">
      <c r="A262" s="387"/>
    </row>
    <row r="263" spans="1:1">
      <c r="A263" s="387"/>
    </row>
    <row r="264" spans="1:1">
      <c r="A264" s="387"/>
    </row>
    <row r="265" spans="1:1">
      <c r="A265" s="387"/>
    </row>
    <row r="266" spans="1:1">
      <c r="A266" s="387"/>
    </row>
    <row r="267" spans="1:1">
      <c r="A267" s="387"/>
    </row>
    <row r="268" spans="1:1">
      <c r="A268" s="387"/>
    </row>
    <row r="269" spans="1:1">
      <c r="A269" s="387"/>
    </row>
    <row r="270" spans="1:1">
      <c r="A270" s="387"/>
    </row>
    <row r="271" spans="1:1">
      <c r="A271" s="387"/>
    </row>
    <row r="272" spans="1:1">
      <c r="A272" s="387"/>
    </row>
    <row r="273" spans="1:1">
      <c r="A273" s="387"/>
    </row>
    <row r="274" spans="1:1">
      <c r="A274" s="387"/>
    </row>
    <row r="275" spans="1:1">
      <c r="A275" s="387"/>
    </row>
    <row r="276" spans="1:1">
      <c r="A276" s="387"/>
    </row>
    <row r="277" spans="1:1">
      <c r="A277" s="387"/>
    </row>
    <row r="278" spans="1:1">
      <c r="A278" s="387"/>
    </row>
    <row r="279" spans="1:1">
      <c r="A279" s="387"/>
    </row>
    <row r="280" spans="1:1">
      <c r="A280" s="387"/>
    </row>
    <row r="281" spans="1:1">
      <c r="A281" s="387"/>
    </row>
    <row r="282" spans="1:1">
      <c r="A282" s="387"/>
    </row>
    <row r="283" spans="1:1">
      <c r="A283" s="387"/>
    </row>
    <row r="284" spans="1:1">
      <c r="A284" s="387"/>
    </row>
    <row r="285" spans="1:1">
      <c r="A285" s="387"/>
    </row>
    <row r="286" spans="1:1">
      <c r="A286" s="387"/>
    </row>
    <row r="287" spans="1:1">
      <c r="A287" s="387"/>
    </row>
    <row r="288" spans="1:1">
      <c r="A288" s="387"/>
    </row>
    <row r="289" spans="1:1">
      <c r="A289" s="387"/>
    </row>
    <row r="290" spans="1:1">
      <c r="A290" s="387"/>
    </row>
    <row r="291" spans="1:1">
      <c r="A291" s="387"/>
    </row>
    <row r="292" spans="1:1">
      <c r="A292" s="387"/>
    </row>
    <row r="293" spans="1:1">
      <c r="A293" s="387"/>
    </row>
    <row r="294" spans="1:1">
      <c r="A294" s="387"/>
    </row>
    <row r="295" spans="1:1">
      <c r="A295" s="387"/>
    </row>
  </sheetData>
  <mergeCells count="5">
    <mergeCell ref="F73:G73"/>
    <mergeCell ref="F72:G72"/>
    <mergeCell ref="A2:G2"/>
    <mergeCell ref="C72:D72"/>
    <mergeCell ref="C73:D73"/>
  </mergeCells>
  <pageMargins left="0.23622047244094491" right="0.15748031496062992" top="0.19685039370078741" bottom="0.19685039370078741" header="0.31496062992125984" footer="0.31496062992125984"/>
  <pageSetup paperSize="9" scale="95" orientation="landscape" r:id="rId1"/>
  <ignoredErrors>
    <ignoredError sqref="G27 G69:G70 G29:G34 G20:G24 G47:G49 G36:G43 G58:G68 G12 G17:G19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J198"/>
  <sheetViews>
    <sheetView view="pageBreakPreview" zoomScale="75" zoomScaleNormal="75" zoomScaleSheetLayoutView="75" workbookViewId="0">
      <pane xSplit="2" ySplit="5" topLeftCell="C31" activePane="bottomRight" state="frozen"/>
      <selection pane="topRight" activeCell="C1" sqref="C1"/>
      <selection pane="bottomLeft" activeCell="A5" sqref="A5"/>
      <selection pane="bottomRight" activeCell="D27" sqref="D27:D43"/>
    </sheetView>
  </sheetViews>
  <sheetFormatPr defaultRowHeight="18.75"/>
  <cols>
    <col min="1" max="1" width="84.28515625" style="16" customWidth="1"/>
    <col min="2" max="2" width="15.28515625" style="18" customWidth="1"/>
    <col min="3" max="7" width="18.7109375" style="18" customWidth="1"/>
    <col min="8" max="8" width="15" style="18" customWidth="1"/>
    <col min="9" max="9" width="10" style="16" customWidth="1"/>
    <col min="10" max="10" width="9.5703125" style="16" customWidth="1"/>
    <col min="11" max="16384" width="9.140625" style="16"/>
  </cols>
  <sheetData>
    <row r="1" spans="1:8">
      <c r="H1" s="33" t="s">
        <v>357</v>
      </c>
    </row>
    <row r="2" spans="1:8" ht="22.5">
      <c r="A2" s="564" t="s">
        <v>106</v>
      </c>
      <c r="B2" s="564"/>
      <c r="C2" s="564"/>
      <c r="D2" s="564"/>
      <c r="E2" s="564"/>
      <c r="F2" s="564"/>
      <c r="G2" s="564"/>
      <c r="H2" s="564"/>
    </row>
    <row r="3" spans="1:8">
      <c r="A3" s="569" t="s">
        <v>383</v>
      </c>
      <c r="B3" s="569"/>
      <c r="C3" s="569"/>
      <c r="D3" s="569"/>
      <c r="E3" s="569"/>
      <c r="F3" s="569"/>
      <c r="G3" s="569"/>
      <c r="H3" s="569"/>
    </row>
    <row r="4" spans="1:8" ht="52.5" customHeight="1">
      <c r="A4" s="570" t="s">
        <v>160</v>
      </c>
      <c r="B4" s="571" t="s">
        <v>18</v>
      </c>
      <c r="C4" s="572" t="s">
        <v>342</v>
      </c>
      <c r="D4" s="572"/>
      <c r="E4" s="570" t="s">
        <v>582</v>
      </c>
      <c r="F4" s="570"/>
      <c r="G4" s="570"/>
      <c r="H4" s="570"/>
    </row>
    <row r="5" spans="1:8" ht="58.5" customHeight="1">
      <c r="A5" s="570"/>
      <c r="B5" s="571"/>
      <c r="C5" s="443" t="s">
        <v>456</v>
      </c>
      <c r="D5" s="443" t="s">
        <v>583</v>
      </c>
      <c r="E5" s="5" t="s">
        <v>150</v>
      </c>
      <c r="F5" s="5" t="s">
        <v>146</v>
      </c>
      <c r="G5" s="29" t="s">
        <v>156</v>
      </c>
      <c r="H5" s="29" t="s">
        <v>157</v>
      </c>
    </row>
    <row r="6" spans="1:8">
      <c r="A6" s="20">
        <v>1</v>
      </c>
      <c r="B6" s="21">
        <v>2</v>
      </c>
      <c r="C6" s="20">
        <v>3</v>
      </c>
      <c r="D6" s="21">
        <v>4</v>
      </c>
      <c r="E6" s="20">
        <v>5</v>
      </c>
      <c r="F6" s="21">
        <v>6</v>
      </c>
      <c r="G6" s="20">
        <v>7</v>
      </c>
      <c r="H6" s="21">
        <v>8</v>
      </c>
    </row>
    <row r="7" spans="1:8" ht="33" customHeight="1">
      <c r="A7" s="566" t="s">
        <v>105</v>
      </c>
      <c r="B7" s="566"/>
      <c r="C7" s="566"/>
      <c r="D7" s="566"/>
      <c r="E7" s="566"/>
      <c r="F7" s="566"/>
      <c r="G7" s="566"/>
      <c r="H7" s="566"/>
    </row>
    <row r="8" spans="1:8" ht="42.75" customHeight="1">
      <c r="A8" s="98" t="s">
        <v>52</v>
      </c>
      <c r="B8" s="102">
        <v>2000</v>
      </c>
      <c r="C8" s="325">
        <v>-734</v>
      </c>
      <c r="D8" s="325">
        <v>-219</v>
      </c>
      <c r="E8" s="325">
        <v>-212</v>
      </c>
      <c r="F8" s="38">
        <v>-219</v>
      </c>
      <c r="G8" s="38" t="s">
        <v>31</v>
      </c>
      <c r="H8" s="482" t="s">
        <v>31</v>
      </c>
    </row>
    <row r="9" spans="1:8" ht="37.5">
      <c r="A9" s="46" t="s">
        <v>216</v>
      </c>
      <c r="B9" s="39">
        <v>2010</v>
      </c>
      <c r="C9" s="36">
        <f>SUM(C10:C10)</f>
        <v>-57</v>
      </c>
      <c r="D9" s="36">
        <f>SUM(D10:D10)</f>
        <v>-133</v>
      </c>
      <c r="E9" s="36">
        <f>SUM(E10:E10)</f>
        <v>-9</v>
      </c>
      <c r="F9" s="36">
        <f>SUM(F10:F10)</f>
        <v>-133</v>
      </c>
      <c r="G9" s="327">
        <f t="shared" ref="G9:G16" si="0">F9-E9</f>
        <v>-124</v>
      </c>
      <c r="H9" s="328">
        <f t="shared" ref="H9:H43" si="1">(F9/E9)*100</f>
        <v>1477.7777777777778</v>
      </c>
    </row>
    <row r="10" spans="1:8" ht="40.5" customHeight="1">
      <c r="A10" s="35" t="s">
        <v>440</v>
      </c>
      <c r="B10" s="39">
        <v>2011</v>
      </c>
      <c r="C10" s="317">
        <v>-57</v>
      </c>
      <c r="D10" s="317">
        <v>-133</v>
      </c>
      <c r="E10" s="302">
        <v>-9</v>
      </c>
      <c r="F10" s="36">
        <v>-133</v>
      </c>
      <c r="G10" s="327">
        <f t="shared" si="0"/>
        <v>-124</v>
      </c>
      <c r="H10" s="328">
        <f t="shared" si="1"/>
        <v>1477.7777777777778</v>
      </c>
    </row>
    <row r="11" spans="1:8" ht="31.5" customHeight="1">
      <c r="A11" s="101" t="s">
        <v>122</v>
      </c>
      <c r="B11" s="100">
        <v>2020</v>
      </c>
      <c r="C11" s="36"/>
      <c r="D11" s="36"/>
      <c r="E11" s="36"/>
      <c r="F11" s="36"/>
      <c r="G11" s="228">
        <f t="shared" si="0"/>
        <v>0</v>
      </c>
      <c r="H11" s="226" t="e">
        <f t="shared" si="1"/>
        <v>#DIV/0!</v>
      </c>
    </row>
    <row r="12" spans="1:8" ht="31.5" customHeight="1">
      <c r="A12" s="101" t="s">
        <v>61</v>
      </c>
      <c r="B12" s="100">
        <v>2030</v>
      </c>
      <c r="C12" s="317" t="s">
        <v>194</v>
      </c>
      <c r="D12" s="317"/>
      <c r="E12" s="317" t="s">
        <v>194</v>
      </c>
      <c r="F12" s="317" t="s">
        <v>194</v>
      </c>
      <c r="G12" s="228" t="e">
        <f t="shared" si="0"/>
        <v>#VALUE!</v>
      </c>
      <c r="H12" s="226" t="e">
        <f t="shared" si="1"/>
        <v>#VALUE!</v>
      </c>
    </row>
    <row r="13" spans="1:8" ht="31.5" customHeight="1">
      <c r="A13" s="101" t="s">
        <v>98</v>
      </c>
      <c r="B13" s="100">
        <v>2031</v>
      </c>
      <c r="C13" s="317" t="s">
        <v>194</v>
      </c>
      <c r="D13" s="317"/>
      <c r="E13" s="317" t="s">
        <v>194</v>
      </c>
      <c r="F13" s="317" t="s">
        <v>194</v>
      </c>
      <c r="G13" s="228" t="e">
        <f t="shared" si="0"/>
        <v>#VALUE!</v>
      </c>
      <c r="H13" s="226" t="e">
        <f t="shared" si="1"/>
        <v>#VALUE!</v>
      </c>
    </row>
    <row r="14" spans="1:8" ht="31.5" customHeight="1">
      <c r="A14" s="101" t="s">
        <v>26</v>
      </c>
      <c r="B14" s="100">
        <v>2040</v>
      </c>
      <c r="C14" s="317" t="s">
        <v>194</v>
      </c>
      <c r="D14" s="317"/>
      <c r="E14" s="317" t="s">
        <v>194</v>
      </c>
      <c r="F14" s="317" t="s">
        <v>194</v>
      </c>
      <c r="G14" s="228" t="e">
        <f t="shared" si="0"/>
        <v>#VALUE!</v>
      </c>
      <c r="H14" s="226" t="e">
        <f t="shared" si="1"/>
        <v>#VALUE!</v>
      </c>
    </row>
    <row r="15" spans="1:8" ht="31.5" customHeight="1">
      <c r="A15" s="101" t="s">
        <v>86</v>
      </c>
      <c r="B15" s="100">
        <v>2050</v>
      </c>
      <c r="C15" s="317" t="s">
        <v>194</v>
      </c>
      <c r="D15" s="317"/>
      <c r="E15" s="317" t="s">
        <v>194</v>
      </c>
      <c r="F15" s="317" t="s">
        <v>194</v>
      </c>
      <c r="G15" s="228" t="e">
        <f t="shared" si="0"/>
        <v>#VALUE!</v>
      </c>
      <c r="H15" s="226" t="e">
        <f t="shared" si="1"/>
        <v>#VALUE!</v>
      </c>
    </row>
    <row r="16" spans="1:8" ht="31.5" customHeight="1">
      <c r="A16" s="101" t="s">
        <v>87</v>
      </c>
      <c r="B16" s="100">
        <v>2060</v>
      </c>
      <c r="C16" s="317" t="s">
        <v>194</v>
      </c>
      <c r="D16" s="317"/>
      <c r="E16" s="317" t="s">
        <v>194</v>
      </c>
      <c r="F16" s="317" t="s">
        <v>194</v>
      </c>
      <c r="G16" s="228" t="e">
        <f t="shared" si="0"/>
        <v>#VALUE!</v>
      </c>
      <c r="H16" s="226" t="e">
        <f t="shared" si="1"/>
        <v>#VALUE!</v>
      </c>
    </row>
    <row r="17" spans="1:8" ht="45.75" customHeight="1">
      <c r="A17" s="98" t="s">
        <v>53</v>
      </c>
      <c r="B17" s="102">
        <v>2070</v>
      </c>
      <c r="C17" s="38">
        <f>SUM(C8,C9,C11,C12,C14,C15,C16)+'I. Фін результат'!C75-1</f>
        <v>-219</v>
      </c>
      <c r="D17" s="38">
        <f>SUM(D8,D9,D11,D12,D14,D15,D16)+'I. Фін результат'!D75-1</f>
        <v>981</v>
      </c>
      <c r="E17" s="38">
        <f>SUM(E8,E9,E11,E12,E14,E15,E16)+'I. Фін результат'!E75</f>
        <v>189</v>
      </c>
      <c r="F17" s="38">
        <f>SUM(F8,F9,F11,F12,F14,F15,F16)+'I. Фін результат'!F75-1</f>
        <v>981</v>
      </c>
      <c r="G17" s="329" t="s">
        <v>31</v>
      </c>
      <c r="H17" s="483" t="s">
        <v>31</v>
      </c>
    </row>
    <row r="18" spans="1:8" ht="30.75" customHeight="1">
      <c r="A18" s="566" t="s">
        <v>369</v>
      </c>
      <c r="B18" s="566"/>
      <c r="C18" s="566"/>
      <c r="D18" s="566"/>
      <c r="E18" s="566"/>
      <c r="F18" s="566"/>
      <c r="G18" s="566"/>
      <c r="H18" s="566"/>
    </row>
    <row r="19" spans="1:8" ht="44.25" customHeight="1">
      <c r="A19" s="47" t="s">
        <v>370</v>
      </c>
      <c r="B19" s="48">
        <v>2110</v>
      </c>
      <c r="C19" s="38">
        <f>SUM(C20:C26)</f>
        <v>1843</v>
      </c>
      <c r="D19" s="38">
        <f>SUM(D20:D26)</f>
        <v>2225</v>
      </c>
      <c r="E19" s="326">
        <f>SUM(E20:E26)</f>
        <v>1957</v>
      </c>
      <c r="F19" s="38">
        <f>SUM(F20:F26)</f>
        <v>2225</v>
      </c>
      <c r="G19" s="329">
        <f>F19-E19</f>
        <v>268</v>
      </c>
      <c r="H19" s="330">
        <f t="shared" si="1"/>
        <v>113.69443025038323</v>
      </c>
    </row>
    <row r="20" spans="1:8" ht="33" customHeight="1">
      <c r="A20" s="35" t="s">
        <v>294</v>
      </c>
      <c r="B20" s="39">
        <v>2111</v>
      </c>
      <c r="C20" s="36">
        <v>1525</v>
      </c>
      <c r="D20" s="36">
        <v>1909</v>
      </c>
      <c r="E20" s="324">
        <v>1600</v>
      </c>
      <c r="F20" s="36">
        <v>1909</v>
      </c>
      <c r="G20" s="327">
        <f>F20-E20</f>
        <v>309</v>
      </c>
      <c r="H20" s="328">
        <f t="shared" si="1"/>
        <v>119.3125</v>
      </c>
    </row>
    <row r="21" spans="1:8" ht="45.75" customHeight="1">
      <c r="A21" s="101" t="s">
        <v>295</v>
      </c>
      <c r="B21" s="100">
        <v>2112</v>
      </c>
      <c r="C21" s="317" t="s">
        <v>194</v>
      </c>
      <c r="D21" s="317" t="s">
        <v>194</v>
      </c>
      <c r="E21" s="316" t="s">
        <v>194</v>
      </c>
      <c r="F21" s="317" t="s">
        <v>194</v>
      </c>
      <c r="G21" s="228" t="e">
        <f>F21-E21</f>
        <v>#VALUE!</v>
      </c>
      <c r="H21" s="226" t="e">
        <f t="shared" si="1"/>
        <v>#VALUE!</v>
      </c>
    </row>
    <row r="22" spans="1:8" ht="25.5" customHeight="1">
      <c r="A22" s="101" t="s">
        <v>71</v>
      </c>
      <c r="B22" s="100">
        <v>2113</v>
      </c>
      <c r="C22" s="36"/>
      <c r="D22" s="36"/>
      <c r="E22" s="311"/>
      <c r="F22" s="36"/>
      <c r="G22" s="228">
        <f>F22-E22</f>
        <v>0</v>
      </c>
      <c r="H22" s="226" t="e">
        <f t="shared" si="1"/>
        <v>#DIV/0!</v>
      </c>
    </row>
    <row r="23" spans="1:8" ht="25.5" customHeight="1">
      <c r="A23" s="101" t="s">
        <v>80</v>
      </c>
      <c r="B23" s="100">
        <v>2114</v>
      </c>
      <c r="C23" s="36"/>
      <c r="D23" s="36"/>
      <c r="E23" s="311"/>
      <c r="F23" s="36"/>
      <c r="G23" s="228">
        <f t="shared" ref="G23:G43" si="2">F23-E23</f>
        <v>0</v>
      </c>
      <c r="H23" s="226" t="e">
        <f t="shared" si="1"/>
        <v>#DIV/0!</v>
      </c>
    </row>
    <row r="24" spans="1:8" ht="25.5" customHeight="1">
      <c r="A24" s="101" t="s">
        <v>303</v>
      </c>
      <c r="B24" s="100">
        <v>2115</v>
      </c>
      <c r="C24" s="36"/>
      <c r="D24" s="36"/>
      <c r="E24" s="311"/>
      <c r="F24" s="36"/>
      <c r="G24" s="228">
        <f t="shared" si="2"/>
        <v>0</v>
      </c>
      <c r="H24" s="226" t="e">
        <f t="shared" si="1"/>
        <v>#DIV/0!</v>
      </c>
    </row>
    <row r="25" spans="1:8" ht="25.5" customHeight="1">
      <c r="A25" s="101" t="s">
        <v>379</v>
      </c>
      <c r="B25" s="100">
        <v>2116</v>
      </c>
      <c r="C25" s="36">
        <v>318</v>
      </c>
      <c r="D25" s="36">
        <v>316</v>
      </c>
      <c r="E25" s="324">
        <v>357</v>
      </c>
      <c r="F25" s="36">
        <v>316</v>
      </c>
      <c r="G25" s="327">
        <f t="shared" si="2"/>
        <v>-41</v>
      </c>
      <c r="H25" s="328">
        <f t="shared" si="1"/>
        <v>88.515406162464984</v>
      </c>
    </row>
    <row r="26" spans="1:8" ht="29.25" customHeight="1">
      <c r="A26" s="101" t="s">
        <v>296</v>
      </c>
      <c r="B26" s="100">
        <v>2117</v>
      </c>
      <c r="C26" s="36"/>
      <c r="D26" s="36"/>
      <c r="E26" s="311"/>
      <c r="F26" s="36"/>
      <c r="G26" s="36">
        <f t="shared" si="2"/>
        <v>0</v>
      </c>
      <c r="H26" s="226" t="e">
        <f t="shared" si="1"/>
        <v>#DIV/0!</v>
      </c>
    </row>
    <row r="27" spans="1:8" ht="44.25" customHeight="1">
      <c r="A27" s="47" t="s">
        <v>382</v>
      </c>
      <c r="B27" s="50">
        <v>2120</v>
      </c>
      <c r="C27" s="38">
        <f t="shared" ref="C27" si="3">SUM(C28:C35)</f>
        <v>4123</v>
      </c>
      <c r="D27" s="38">
        <f t="shared" ref="D27:G27" si="4">SUM(D28:D35)</f>
        <v>4281</v>
      </c>
      <c r="E27" s="326">
        <f t="shared" si="4"/>
        <v>4439</v>
      </c>
      <c r="F27" s="38">
        <f t="shared" si="4"/>
        <v>4281</v>
      </c>
      <c r="G27" s="329">
        <f t="shared" si="4"/>
        <v>-158</v>
      </c>
      <c r="H27" s="330">
        <f t="shared" si="1"/>
        <v>96.440639783735065</v>
      </c>
    </row>
    <row r="28" spans="1:8" ht="27" customHeight="1">
      <c r="A28" s="46" t="s">
        <v>223</v>
      </c>
      <c r="B28" s="49">
        <v>2121</v>
      </c>
      <c r="C28" s="36">
        <v>203</v>
      </c>
      <c r="D28" s="36">
        <v>303</v>
      </c>
      <c r="E28" s="36">
        <v>90</v>
      </c>
      <c r="F28" s="36">
        <v>303</v>
      </c>
      <c r="G28" s="327">
        <f t="shared" ref="G28:G33" si="5">F28-E28</f>
        <v>213</v>
      </c>
      <c r="H28" s="328">
        <f t="shared" si="1"/>
        <v>336.66666666666669</v>
      </c>
    </row>
    <row r="29" spans="1:8" ht="25.5" customHeight="1">
      <c r="A29" s="101" t="s">
        <v>70</v>
      </c>
      <c r="B29" s="100">
        <v>2122</v>
      </c>
      <c r="C29" s="36">
        <v>3814</v>
      </c>
      <c r="D29" s="36">
        <v>3796</v>
      </c>
      <c r="E29" s="36">
        <v>4290</v>
      </c>
      <c r="F29" s="36">
        <v>3796</v>
      </c>
      <c r="G29" s="327">
        <f t="shared" si="5"/>
        <v>-494</v>
      </c>
      <c r="H29" s="328">
        <f t="shared" si="1"/>
        <v>88.484848484848484</v>
      </c>
    </row>
    <row r="30" spans="1:8" ht="25.5" customHeight="1">
      <c r="A30" s="101" t="s">
        <v>71</v>
      </c>
      <c r="B30" s="100">
        <v>2123</v>
      </c>
      <c r="C30" s="36"/>
      <c r="D30" s="36"/>
      <c r="E30" s="324"/>
      <c r="F30" s="36"/>
      <c r="G30" s="36"/>
      <c r="H30" s="226" t="e">
        <f t="shared" si="1"/>
        <v>#DIV/0!</v>
      </c>
    </row>
    <row r="31" spans="1:8" ht="25.5" customHeight="1">
      <c r="A31" s="101" t="s">
        <v>297</v>
      </c>
      <c r="B31" s="100">
        <v>2124</v>
      </c>
      <c r="C31" s="36">
        <v>49</v>
      </c>
      <c r="D31" s="36">
        <v>49</v>
      </c>
      <c r="E31" s="36">
        <v>50</v>
      </c>
      <c r="F31" s="36">
        <v>49</v>
      </c>
      <c r="G31" s="327">
        <f t="shared" si="5"/>
        <v>-1</v>
      </c>
      <c r="H31" s="328">
        <f t="shared" si="1"/>
        <v>98</v>
      </c>
    </row>
    <row r="32" spans="1:8" ht="25.5" customHeight="1">
      <c r="A32" s="101" t="s">
        <v>298</v>
      </c>
      <c r="B32" s="100">
        <v>2125</v>
      </c>
      <c r="C32" s="36"/>
      <c r="D32" s="36"/>
      <c r="E32" s="324"/>
      <c r="F32" s="36"/>
      <c r="G32" s="36"/>
      <c r="H32" s="226" t="e">
        <f t="shared" si="1"/>
        <v>#DIV/0!</v>
      </c>
    </row>
    <row r="33" spans="1:8" ht="59.25" customHeight="1">
      <c r="A33" s="101" t="s">
        <v>441</v>
      </c>
      <c r="B33" s="100">
        <v>2126</v>
      </c>
      <c r="C33" s="36">
        <v>57</v>
      </c>
      <c r="D33" s="36">
        <v>133</v>
      </c>
      <c r="E33" s="36">
        <v>9</v>
      </c>
      <c r="F33" s="36">
        <v>133</v>
      </c>
      <c r="G33" s="327">
        <f t="shared" si="5"/>
        <v>124</v>
      </c>
      <c r="H33" s="328">
        <f t="shared" si="1"/>
        <v>1477.7777777777778</v>
      </c>
    </row>
    <row r="34" spans="1:8" ht="25.5" customHeight="1">
      <c r="A34" s="101" t="s">
        <v>303</v>
      </c>
      <c r="B34" s="100">
        <v>2127</v>
      </c>
      <c r="C34" s="36"/>
      <c r="D34" s="36"/>
      <c r="E34" s="311"/>
      <c r="F34" s="36"/>
      <c r="G34" s="36"/>
      <c r="H34" s="226" t="e">
        <f t="shared" si="1"/>
        <v>#DIV/0!</v>
      </c>
    </row>
    <row r="35" spans="1:8" ht="25.5" customHeight="1">
      <c r="A35" s="101" t="s">
        <v>296</v>
      </c>
      <c r="B35" s="100">
        <v>2128</v>
      </c>
      <c r="C35" s="36"/>
      <c r="D35" s="36"/>
      <c r="E35" s="311"/>
      <c r="F35" s="36"/>
      <c r="G35" s="36">
        <f t="shared" si="2"/>
        <v>0</v>
      </c>
      <c r="H35" s="226" t="e">
        <f t="shared" si="1"/>
        <v>#DIV/0!</v>
      </c>
    </row>
    <row r="36" spans="1:8" ht="34.5" customHeight="1">
      <c r="A36" s="47" t="s">
        <v>435</v>
      </c>
      <c r="B36" s="50">
        <v>2130</v>
      </c>
      <c r="C36" s="38">
        <f>SUM(C37:C39)</f>
        <v>4424</v>
      </c>
      <c r="D36" s="38">
        <f>SUM(D37:D39)</f>
        <v>4466</v>
      </c>
      <c r="E36" s="38">
        <f>SUM(E37:E39)</f>
        <v>4904</v>
      </c>
      <c r="F36" s="38">
        <f>SUM(F37:F39)</f>
        <v>4466</v>
      </c>
      <c r="G36" s="38">
        <f t="shared" si="2"/>
        <v>-438</v>
      </c>
      <c r="H36" s="330">
        <f t="shared" si="1"/>
        <v>91.068515497553022</v>
      </c>
    </row>
    <row r="37" spans="1:8" ht="25.5" customHeight="1">
      <c r="A37" s="101" t="s">
        <v>299</v>
      </c>
      <c r="B37" s="100">
        <v>2131</v>
      </c>
      <c r="C37" s="36"/>
      <c r="D37" s="36"/>
      <c r="E37" s="36"/>
      <c r="F37" s="36"/>
      <c r="G37" s="36">
        <f t="shared" si="2"/>
        <v>0</v>
      </c>
      <c r="H37" s="226" t="e">
        <f t="shared" si="1"/>
        <v>#DIV/0!</v>
      </c>
    </row>
    <row r="38" spans="1:8" ht="25.5" customHeight="1">
      <c r="A38" s="101" t="s">
        <v>300</v>
      </c>
      <c r="B38" s="100">
        <v>2132</v>
      </c>
      <c r="C38" s="36">
        <v>4424</v>
      </c>
      <c r="D38" s="36">
        <v>4466</v>
      </c>
      <c r="E38" s="36">
        <v>4904</v>
      </c>
      <c r="F38" s="36">
        <v>4466</v>
      </c>
      <c r="G38" s="36">
        <f t="shared" si="2"/>
        <v>-438</v>
      </c>
      <c r="H38" s="328">
        <f t="shared" si="1"/>
        <v>91.068515497553022</v>
      </c>
    </row>
    <row r="39" spans="1:8" ht="25.5" customHeight="1">
      <c r="A39" s="101" t="s">
        <v>301</v>
      </c>
      <c r="B39" s="100">
        <v>2133</v>
      </c>
      <c r="C39" s="36"/>
      <c r="D39" s="36"/>
      <c r="E39" s="36"/>
      <c r="F39" s="36"/>
      <c r="G39" s="36"/>
      <c r="H39" s="226" t="e">
        <f t="shared" si="1"/>
        <v>#DIV/0!</v>
      </c>
    </row>
    <row r="40" spans="1:8" ht="34.5" customHeight="1">
      <c r="A40" s="98" t="s">
        <v>302</v>
      </c>
      <c r="B40" s="50">
        <v>2140</v>
      </c>
      <c r="C40" s="38">
        <f>SUM(C41:C42)</f>
        <v>0</v>
      </c>
      <c r="D40" s="38">
        <f>SUM(D41:D42)</f>
        <v>0</v>
      </c>
      <c r="E40" s="38">
        <f>SUM(E41:E42)</f>
        <v>0</v>
      </c>
      <c r="F40" s="38">
        <f>SUM(F41:F42)</f>
        <v>0</v>
      </c>
      <c r="G40" s="38"/>
      <c r="H40" s="227" t="e">
        <f t="shared" si="1"/>
        <v>#DIV/0!</v>
      </c>
    </row>
    <row r="41" spans="1:8" ht="48" customHeight="1">
      <c r="A41" s="46" t="s">
        <v>99</v>
      </c>
      <c r="B41" s="49">
        <v>2141</v>
      </c>
      <c r="C41" s="36"/>
      <c r="D41" s="36"/>
      <c r="E41" s="36"/>
      <c r="F41" s="36"/>
      <c r="G41" s="36"/>
      <c r="H41" s="226" t="e">
        <f t="shared" si="1"/>
        <v>#DIV/0!</v>
      </c>
    </row>
    <row r="42" spans="1:8" ht="32.25" customHeight="1">
      <c r="A42" s="518" t="s">
        <v>690</v>
      </c>
      <c r="B42" s="100">
        <v>2142</v>
      </c>
      <c r="C42" s="36"/>
      <c r="D42" s="36"/>
      <c r="E42" s="36"/>
      <c r="F42" s="36"/>
      <c r="G42" s="36">
        <f t="shared" si="2"/>
        <v>0</v>
      </c>
      <c r="H42" s="226" t="e">
        <f t="shared" si="1"/>
        <v>#DIV/0!</v>
      </c>
    </row>
    <row r="43" spans="1:8" ht="34.5" customHeight="1">
      <c r="A43" s="98" t="s">
        <v>350</v>
      </c>
      <c r="B43" s="50">
        <v>2200</v>
      </c>
      <c r="C43" s="38">
        <f>SUM(C19,C27,C36,C40)</f>
        <v>10390</v>
      </c>
      <c r="D43" s="38">
        <f>SUM(D19,D27,D36,D40)</f>
        <v>10972</v>
      </c>
      <c r="E43" s="38">
        <f>SUM(E19,E27,E36,E40)</f>
        <v>11300</v>
      </c>
      <c r="F43" s="38">
        <f>SUM(F19,F27,F36,F40)</f>
        <v>10972</v>
      </c>
      <c r="G43" s="38">
        <f t="shared" si="2"/>
        <v>-328</v>
      </c>
      <c r="H43" s="330">
        <f t="shared" si="1"/>
        <v>97.097345132743357</v>
      </c>
    </row>
    <row r="44" spans="1:8" s="17" customFormat="1">
      <c r="A44" s="51"/>
      <c r="B44" s="52"/>
      <c r="C44" s="52"/>
      <c r="D44" s="52"/>
      <c r="E44" s="52"/>
      <c r="F44" s="52"/>
      <c r="G44" s="52"/>
      <c r="H44" s="52"/>
    </row>
    <row r="45" spans="1:8" s="17" customFormat="1">
      <c r="A45" s="51"/>
      <c r="B45" s="52"/>
      <c r="C45" s="52"/>
      <c r="D45" s="52"/>
      <c r="E45" s="52"/>
      <c r="F45" s="52"/>
      <c r="G45" s="52"/>
      <c r="H45" s="52"/>
    </row>
    <row r="46" spans="1:8" s="17" customFormat="1">
      <c r="A46" s="51"/>
      <c r="B46" s="52"/>
      <c r="C46" s="52"/>
      <c r="D46" s="52"/>
      <c r="E46" s="52"/>
      <c r="F46" s="52"/>
      <c r="G46" s="52"/>
      <c r="H46" s="52"/>
    </row>
    <row r="47" spans="1:8" s="2" customFormat="1" ht="27.75" customHeight="1">
      <c r="A47" s="105" t="s">
        <v>579</v>
      </c>
      <c r="B47" s="42"/>
      <c r="C47" s="567" t="s">
        <v>142</v>
      </c>
      <c r="D47" s="567"/>
      <c r="E47" s="43"/>
      <c r="F47" s="568" t="s">
        <v>472</v>
      </c>
      <c r="G47" s="568"/>
      <c r="H47" s="568"/>
    </row>
    <row r="48" spans="1:8" s="1" customFormat="1">
      <c r="A48" s="99" t="s">
        <v>375</v>
      </c>
      <c r="B48" s="44"/>
      <c r="C48" s="565" t="s">
        <v>381</v>
      </c>
      <c r="D48" s="565"/>
      <c r="E48" s="44"/>
      <c r="F48" s="554" t="s">
        <v>380</v>
      </c>
      <c r="G48" s="554"/>
      <c r="H48" s="554"/>
    </row>
    <row r="49" spans="1:10" s="18" customFormat="1">
      <c r="A49" s="53"/>
      <c r="B49" s="52"/>
      <c r="C49" s="52"/>
      <c r="D49" s="52"/>
      <c r="E49" s="52"/>
      <c r="F49" s="52"/>
      <c r="G49" s="52"/>
      <c r="H49" s="52"/>
      <c r="I49" s="16"/>
      <c r="J49" s="16"/>
    </row>
    <row r="50" spans="1:10" s="18" customFormat="1">
      <c r="A50" s="53"/>
      <c r="B50" s="52"/>
      <c r="C50" s="52"/>
      <c r="D50" s="52"/>
      <c r="E50" s="52"/>
      <c r="F50" s="52"/>
      <c r="G50" s="52"/>
      <c r="H50" s="52"/>
      <c r="I50" s="16"/>
      <c r="J50" s="16"/>
    </row>
    <row r="51" spans="1:10" s="18" customFormat="1">
      <c r="A51" s="53"/>
      <c r="B51" s="52"/>
      <c r="C51" s="52"/>
      <c r="D51" s="52"/>
      <c r="E51" s="52"/>
      <c r="F51" s="52"/>
      <c r="G51" s="52"/>
      <c r="H51" s="52"/>
      <c r="I51" s="16"/>
      <c r="J51" s="16"/>
    </row>
    <row r="52" spans="1:10" s="18" customFormat="1">
      <c r="A52" s="53"/>
      <c r="B52" s="52"/>
      <c r="C52" s="52"/>
      <c r="D52" s="52"/>
      <c r="E52" s="52"/>
      <c r="F52" s="52"/>
      <c r="G52" s="52"/>
      <c r="H52" s="52"/>
      <c r="I52" s="16"/>
      <c r="J52" s="16"/>
    </row>
    <row r="53" spans="1:10" s="18" customFormat="1">
      <c r="A53" s="53"/>
      <c r="B53" s="52"/>
      <c r="C53" s="52"/>
      <c r="D53" s="52"/>
      <c r="E53" s="52"/>
      <c r="F53" s="52"/>
      <c r="G53" s="52"/>
      <c r="H53" s="52"/>
      <c r="I53" s="16"/>
      <c r="J53" s="16"/>
    </row>
    <row r="54" spans="1:10" s="18" customFormat="1">
      <c r="A54" s="53"/>
      <c r="B54" s="52"/>
      <c r="C54" s="52"/>
      <c r="D54" s="52"/>
      <c r="E54" s="52"/>
      <c r="F54" s="52"/>
      <c r="G54" s="52"/>
      <c r="H54" s="52"/>
      <c r="I54" s="16"/>
      <c r="J54" s="16"/>
    </row>
    <row r="55" spans="1:10" s="18" customFormat="1">
      <c r="A55" s="53"/>
      <c r="B55" s="52"/>
      <c r="C55" s="52"/>
      <c r="D55" s="52"/>
      <c r="E55" s="52"/>
      <c r="F55" s="52"/>
      <c r="G55" s="52"/>
      <c r="H55" s="52"/>
      <c r="I55" s="16"/>
      <c r="J55" s="16"/>
    </row>
    <row r="56" spans="1:10" s="18" customFormat="1">
      <c r="A56" s="53"/>
      <c r="B56" s="52"/>
      <c r="C56" s="52"/>
      <c r="D56" s="52"/>
      <c r="E56" s="52"/>
      <c r="F56" s="52"/>
      <c r="G56" s="52"/>
      <c r="H56" s="52"/>
      <c r="I56" s="16"/>
      <c r="J56" s="16"/>
    </row>
    <row r="57" spans="1:10" s="18" customFormat="1">
      <c r="A57" s="53"/>
      <c r="B57" s="52"/>
      <c r="C57" s="52"/>
      <c r="D57" s="52"/>
      <c r="E57" s="52"/>
      <c r="F57" s="52"/>
      <c r="G57" s="52"/>
      <c r="H57" s="52"/>
      <c r="I57" s="16"/>
      <c r="J57" s="16"/>
    </row>
    <row r="58" spans="1:10" s="18" customFormat="1">
      <c r="A58" s="53"/>
      <c r="B58" s="52"/>
      <c r="C58" s="52"/>
      <c r="D58" s="52"/>
      <c r="E58" s="52"/>
      <c r="F58" s="52"/>
      <c r="G58" s="52"/>
      <c r="H58" s="52"/>
      <c r="I58" s="16"/>
      <c r="J58" s="16"/>
    </row>
    <row r="59" spans="1:10" s="18" customFormat="1">
      <c r="A59" s="53"/>
      <c r="B59" s="52"/>
      <c r="C59" s="52"/>
      <c r="D59" s="52"/>
      <c r="E59" s="52"/>
      <c r="F59" s="52"/>
      <c r="G59" s="52"/>
      <c r="H59" s="52"/>
      <c r="I59" s="16"/>
      <c r="J59" s="16"/>
    </row>
    <row r="60" spans="1:10" s="18" customFormat="1">
      <c r="A60" s="53"/>
      <c r="B60" s="52"/>
      <c r="C60" s="52"/>
      <c r="D60" s="52"/>
      <c r="E60" s="52"/>
      <c r="F60" s="52"/>
      <c r="G60" s="52"/>
      <c r="H60" s="52"/>
      <c r="I60" s="16"/>
      <c r="J60" s="16"/>
    </row>
    <row r="61" spans="1:10" s="18" customFormat="1">
      <c r="A61" s="53"/>
      <c r="B61" s="52"/>
      <c r="C61" s="52"/>
      <c r="D61" s="52"/>
      <c r="E61" s="52"/>
      <c r="F61" s="52"/>
      <c r="G61" s="52"/>
      <c r="H61" s="52"/>
      <c r="I61" s="16"/>
      <c r="J61" s="16"/>
    </row>
    <row r="62" spans="1:10" s="18" customFormat="1">
      <c r="A62" s="53"/>
      <c r="B62" s="52"/>
      <c r="C62" s="52"/>
      <c r="D62" s="52"/>
      <c r="E62" s="52"/>
      <c r="F62" s="52"/>
      <c r="G62" s="52"/>
      <c r="H62" s="52"/>
      <c r="I62" s="16"/>
      <c r="J62" s="16"/>
    </row>
    <row r="63" spans="1:10" s="18" customFormat="1">
      <c r="A63" s="53"/>
      <c r="B63" s="52"/>
      <c r="C63" s="52"/>
      <c r="D63" s="52"/>
      <c r="E63" s="52"/>
      <c r="F63" s="52"/>
      <c r="G63" s="52"/>
      <c r="H63" s="52"/>
      <c r="I63" s="16"/>
      <c r="J63" s="16"/>
    </row>
    <row r="64" spans="1:10" s="18" customFormat="1">
      <c r="A64" s="53"/>
      <c r="B64" s="52"/>
      <c r="C64" s="52"/>
      <c r="D64" s="52"/>
      <c r="E64" s="52"/>
      <c r="F64" s="52"/>
      <c r="G64" s="52"/>
      <c r="H64" s="52"/>
      <c r="I64" s="16"/>
      <c r="J64" s="16"/>
    </row>
    <row r="65" spans="1:10" s="18" customFormat="1">
      <c r="A65" s="53"/>
      <c r="B65" s="52"/>
      <c r="C65" s="52"/>
      <c r="D65" s="52"/>
      <c r="E65" s="52"/>
      <c r="F65" s="52"/>
      <c r="G65" s="52"/>
      <c r="H65" s="52"/>
      <c r="I65" s="16"/>
      <c r="J65" s="16"/>
    </row>
    <row r="66" spans="1:10" s="18" customFormat="1">
      <c r="A66" s="53"/>
      <c r="B66" s="52"/>
      <c r="C66" s="52"/>
      <c r="D66" s="52"/>
      <c r="E66" s="52"/>
      <c r="F66" s="52"/>
      <c r="G66" s="52"/>
      <c r="H66" s="52"/>
      <c r="I66" s="16"/>
      <c r="J66" s="16"/>
    </row>
    <row r="67" spans="1:10" s="18" customFormat="1">
      <c r="A67" s="53"/>
      <c r="B67" s="52"/>
      <c r="C67" s="52"/>
      <c r="D67" s="52"/>
      <c r="E67" s="52"/>
      <c r="F67" s="52"/>
      <c r="G67" s="52"/>
      <c r="H67" s="52"/>
      <c r="I67" s="16"/>
      <c r="J67" s="16"/>
    </row>
    <row r="68" spans="1:10" s="18" customFormat="1">
      <c r="A68" s="53"/>
      <c r="B68" s="52"/>
      <c r="C68" s="52"/>
      <c r="D68" s="52"/>
      <c r="E68" s="52"/>
      <c r="F68" s="52"/>
      <c r="G68" s="52"/>
      <c r="H68" s="52"/>
      <c r="I68" s="16"/>
      <c r="J68" s="16"/>
    </row>
    <row r="69" spans="1:10" s="18" customFormat="1">
      <c r="A69" s="53"/>
      <c r="B69" s="52"/>
      <c r="C69" s="52"/>
      <c r="D69" s="52"/>
      <c r="E69" s="52"/>
      <c r="F69" s="52"/>
      <c r="G69" s="52"/>
      <c r="H69" s="52"/>
      <c r="I69" s="16"/>
      <c r="J69" s="16"/>
    </row>
    <row r="70" spans="1:10" s="18" customFormat="1">
      <c r="A70" s="53"/>
      <c r="B70" s="52"/>
      <c r="C70" s="52"/>
      <c r="D70" s="52"/>
      <c r="E70" s="52"/>
      <c r="F70" s="52"/>
      <c r="G70" s="52"/>
      <c r="H70" s="52"/>
      <c r="I70" s="16"/>
      <c r="J70" s="16"/>
    </row>
    <row r="71" spans="1:10" s="18" customFormat="1">
      <c r="A71" s="53"/>
      <c r="B71" s="52"/>
      <c r="C71" s="52"/>
      <c r="D71" s="52"/>
      <c r="E71" s="52"/>
      <c r="F71" s="52"/>
      <c r="G71" s="52"/>
      <c r="H71" s="52"/>
      <c r="I71" s="16"/>
      <c r="J71" s="16"/>
    </row>
    <row r="72" spans="1:10" s="18" customFormat="1">
      <c r="A72" s="53"/>
      <c r="B72" s="52"/>
      <c r="C72" s="52"/>
      <c r="D72" s="52"/>
      <c r="E72" s="52"/>
      <c r="F72" s="52"/>
      <c r="G72" s="52"/>
      <c r="H72" s="52"/>
      <c r="I72" s="16"/>
      <c r="J72" s="16"/>
    </row>
    <row r="73" spans="1:10" s="18" customFormat="1">
      <c r="A73" s="53"/>
      <c r="B73" s="52"/>
      <c r="C73" s="52"/>
      <c r="D73" s="52"/>
      <c r="E73" s="52"/>
      <c r="F73" s="52"/>
      <c r="G73" s="52"/>
      <c r="H73" s="52"/>
      <c r="I73" s="16"/>
      <c r="J73" s="16"/>
    </row>
    <row r="74" spans="1:10" s="18" customFormat="1">
      <c r="A74" s="53"/>
      <c r="B74" s="52"/>
      <c r="C74" s="52"/>
      <c r="D74" s="52"/>
      <c r="E74" s="52"/>
      <c r="F74" s="52"/>
      <c r="G74" s="52"/>
      <c r="H74" s="52"/>
      <c r="I74" s="16"/>
      <c r="J74" s="16"/>
    </row>
    <row r="75" spans="1:10" s="18" customFormat="1">
      <c r="A75" s="53"/>
      <c r="B75" s="52"/>
      <c r="C75" s="52"/>
      <c r="D75" s="52"/>
      <c r="E75" s="52"/>
      <c r="F75" s="52"/>
      <c r="G75" s="52"/>
      <c r="H75" s="52"/>
      <c r="I75" s="16"/>
      <c r="J75" s="16"/>
    </row>
    <row r="76" spans="1:10" s="18" customFormat="1">
      <c r="A76" s="53"/>
      <c r="B76" s="52"/>
      <c r="C76" s="52"/>
      <c r="D76" s="52"/>
      <c r="E76" s="52"/>
      <c r="F76" s="52"/>
      <c r="G76" s="52"/>
      <c r="H76" s="52"/>
      <c r="I76" s="16"/>
      <c r="J76" s="16"/>
    </row>
    <row r="77" spans="1:10" s="18" customFormat="1">
      <c r="A77" s="53"/>
      <c r="B77" s="52"/>
      <c r="C77" s="52"/>
      <c r="D77" s="52"/>
      <c r="E77" s="52"/>
      <c r="F77" s="52"/>
      <c r="G77" s="52"/>
      <c r="H77" s="52"/>
      <c r="I77" s="16"/>
      <c r="J77" s="16"/>
    </row>
    <row r="78" spans="1:10" s="18" customFormat="1">
      <c r="A78" s="53"/>
      <c r="B78" s="52"/>
      <c r="C78" s="52"/>
      <c r="D78" s="52"/>
      <c r="E78" s="52"/>
      <c r="F78" s="52"/>
      <c r="G78" s="52"/>
      <c r="H78" s="52"/>
      <c r="I78" s="16"/>
      <c r="J78" s="16"/>
    </row>
    <row r="79" spans="1:10" s="18" customFormat="1">
      <c r="A79" s="53"/>
      <c r="B79" s="52"/>
      <c r="C79" s="52"/>
      <c r="D79" s="52"/>
      <c r="E79" s="52"/>
      <c r="F79" s="52"/>
      <c r="G79" s="52"/>
      <c r="H79" s="52"/>
      <c r="I79" s="16"/>
      <c r="J79" s="16"/>
    </row>
    <row r="80" spans="1:10" s="18" customFormat="1">
      <c r="A80" s="53"/>
      <c r="B80" s="52"/>
      <c r="C80" s="52"/>
      <c r="D80" s="52"/>
      <c r="E80" s="52"/>
      <c r="F80" s="52"/>
      <c r="G80" s="52"/>
      <c r="H80" s="52"/>
      <c r="I80" s="16"/>
      <c r="J80" s="16"/>
    </row>
    <row r="81" spans="1:10" s="18" customFormat="1">
      <c r="A81" s="53"/>
      <c r="B81" s="52"/>
      <c r="C81" s="52"/>
      <c r="D81" s="52"/>
      <c r="E81" s="52"/>
      <c r="F81" s="52"/>
      <c r="G81" s="52"/>
      <c r="H81" s="52"/>
      <c r="I81" s="16"/>
      <c r="J81" s="16"/>
    </row>
    <row r="82" spans="1:10" s="18" customFormat="1">
      <c r="A82" s="53"/>
      <c r="B82" s="52"/>
      <c r="C82" s="52"/>
      <c r="D82" s="52"/>
      <c r="E82" s="52"/>
      <c r="F82" s="52"/>
      <c r="G82" s="52"/>
      <c r="H82" s="52"/>
      <c r="I82" s="16"/>
      <c r="J82" s="16"/>
    </row>
    <row r="83" spans="1:10" s="18" customFormat="1">
      <c r="A83" s="53"/>
      <c r="B83" s="52"/>
      <c r="C83" s="52"/>
      <c r="D83" s="52"/>
      <c r="E83" s="52"/>
      <c r="F83" s="52"/>
      <c r="G83" s="52"/>
      <c r="H83" s="52"/>
      <c r="I83" s="16"/>
      <c r="J83" s="16"/>
    </row>
    <row r="84" spans="1:10" s="18" customFormat="1">
      <c r="A84" s="53"/>
      <c r="B84" s="52"/>
      <c r="C84" s="52"/>
      <c r="D84" s="52"/>
      <c r="E84" s="52"/>
      <c r="F84" s="52"/>
      <c r="G84" s="52"/>
      <c r="H84" s="52"/>
      <c r="I84" s="16"/>
      <c r="J84" s="16"/>
    </row>
    <row r="85" spans="1:10" s="18" customFormat="1">
      <c r="A85" s="53"/>
      <c r="B85" s="52"/>
      <c r="C85" s="52"/>
      <c r="D85" s="52"/>
      <c r="E85" s="52"/>
      <c r="F85" s="52"/>
      <c r="G85" s="52"/>
      <c r="H85" s="52"/>
      <c r="I85" s="16"/>
      <c r="J85" s="16"/>
    </row>
    <row r="86" spans="1:10" s="18" customFormat="1">
      <c r="A86" s="53"/>
      <c r="B86" s="52"/>
      <c r="C86" s="52"/>
      <c r="D86" s="52"/>
      <c r="E86" s="52"/>
      <c r="F86" s="52"/>
      <c r="G86" s="52"/>
      <c r="H86" s="52"/>
      <c r="I86" s="16"/>
      <c r="J86" s="16"/>
    </row>
    <row r="87" spans="1:10" s="18" customFormat="1">
      <c r="A87" s="53"/>
      <c r="B87" s="52"/>
      <c r="C87" s="52"/>
      <c r="D87" s="52"/>
      <c r="E87" s="52"/>
      <c r="F87" s="52"/>
      <c r="G87" s="52"/>
      <c r="H87" s="52"/>
      <c r="I87" s="16"/>
      <c r="J87" s="16"/>
    </row>
    <row r="88" spans="1:10" s="18" customFormat="1">
      <c r="A88" s="53"/>
      <c r="B88" s="52"/>
      <c r="C88" s="52"/>
      <c r="D88" s="52"/>
      <c r="E88" s="52"/>
      <c r="F88" s="52"/>
      <c r="G88" s="52"/>
      <c r="H88" s="52"/>
      <c r="I88" s="16"/>
      <c r="J88" s="16"/>
    </row>
    <row r="89" spans="1:10" s="18" customFormat="1">
      <c r="A89" s="53"/>
      <c r="B89" s="52"/>
      <c r="C89" s="52"/>
      <c r="D89" s="52"/>
      <c r="E89" s="52"/>
      <c r="F89" s="52"/>
      <c r="G89" s="52"/>
      <c r="H89" s="52"/>
      <c r="I89" s="16"/>
      <c r="J89" s="16"/>
    </row>
    <row r="90" spans="1:10" s="18" customFormat="1">
      <c r="A90" s="53"/>
      <c r="B90" s="52"/>
      <c r="C90" s="52"/>
      <c r="D90" s="52"/>
      <c r="E90" s="52"/>
      <c r="F90" s="52"/>
      <c r="G90" s="52"/>
      <c r="H90" s="52"/>
      <c r="I90" s="16"/>
      <c r="J90" s="16"/>
    </row>
    <row r="91" spans="1:10" s="18" customFormat="1">
      <c r="A91" s="53"/>
      <c r="B91" s="52"/>
      <c r="C91" s="52"/>
      <c r="D91" s="52"/>
      <c r="E91" s="52"/>
      <c r="F91" s="52"/>
      <c r="G91" s="52"/>
      <c r="H91" s="52"/>
      <c r="I91" s="16"/>
      <c r="J91" s="16"/>
    </row>
    <row r="92" spans="1:10" s="18" customFormat="1">
      <c r="A92" s="53"/>
      <c r="B92" s="52"/>
      <c r="C92" s="52"/>
      <c r="D92" s="52"/>
      <c r="E92" s="52"/>
      <c r="F92" s="52"/>
      <c r="G92" s="52"/>
      <c r="H92" s="52"/>
      <c r="I92" s="16"/>
      <c r="J92" s="16"/>
    </row>
    <row r="93" spans="1:10" s="18" customFormat="1">
      <c r="A93" s="53"/>
      <c r="B93" s="52"/>
      <c r="C93" s="52"/>
      <c r="D93" s="52"/>
      <c r="E93" s="52"/>
      <c r="F93" s="52"/>
      <c r="G93" s="52"/>
      <c r="H93" s="52"/>
      <c r="I93" s="16"/>
      <c r="J93" s="16"/>
    </row>
    <row r="94" spans="1:10" s="18" customFormat="1">
      <c r="A94" s="53"/>
      <c r="B94" s="52"/>
      <c r="C94" s="52"/>
      <c r="D94" s="52"/>
      <c r="E94" s="52"/>
      <c r="F94" s="52"/>
      <c r="G94" s="52"/>
      <c r="H94" s="52"/>
      <c r="I94" s="16"/>
      <c r="J94" s="16"/>
    </row>
    <row r="95" spans="1:10" s="18" customFormat="1">
      <c r="A95" s="53"/>
      <c r="B95" s="52"/>
      <c r="C95" s="52"/>
      <c r="D95" s="52"/>
      <c r="E95" s="52"/>
      <c r="F95" s="52"/>
      <c r="G95" s="52"/>
      <c r="H95" s="52"/>
      <c r="I95" s="16"/>
      <c r="J95" s="16"/>
    </row>
    <row r="96" spans="1:10" s="18" customFormat="1">
      <c r="A96" s="53"/>
      <c r="B96" s="52"/>
      <c r="C96" s="52"/>
      <c r="D96" s="52"/>
      <c r="E96" s="52"/>
      <c r="F96" s="52"/>
      <c r="G96" s="52"/>
      <c r="H96" s="52"/>
      <c r="I96" s="16"/>
      <c r="J96" s="16"/>
    </row>
    <row r="97" spans="1:10" s="18" customFormat="1">
      <c r="A97" s="53"/>
      <c r="B97" s="52"/>
      <c r="C97" s="52"/>
      <c r="D97" s="52"/>
      <c r="E97" s="52"/>
      <c r="F97" s="52"/>
      <c r="G97" s="52"/>
      <c r="H97" s="52"/>
      <c r="I97" s="16"/>
      <c r="J97" s="16"/>
    </row>
    <row r="98" spans="1:10" s="18" customFormat="1">
      <c r="A98" s="53"/>
      <c r="B98" s="52"/>
      <c r="C98" s="52"/>
      <c r="D98" s="52"/>
      <c r="E98" s="52"/>
      <c r="F98" s="52"/>
      <c r="G98" s="52"/>
      <c r="H98" s="52"/>
      <c r="I98" s="16"/>
      <c r="J98" s="16"/>
    </row>
    <row r="99" spans="1:10" s="18" customFormat="1">
      <c r="A99" s="53"/>
      <c r="B99" s="52"/>
      <c r="C99" s="52"/>
      <c r="D99" s="52"/>
      <c r="E99" s="52"/>
      <c r="F99" s="52"/>
      <c r="G99" s="52"/>
      <c r="H99" s="52"/>
      <c r="I99" s="16"/>
      <c r="J99" s="16"/>
    </row>
    <row r="100" spans="1:10" s="18" customFormat="1">
      <c r="A100" s="53"/>
      <c r="B100" s="52"/>
      <c r="C100" s="52"/>
      <c r="D100" s="52"/>
      <c r="E100" s="52"/>
      <c r="F100" s="52"/>
      <c r="G100" s="52"/>
      <c r="H100" s="52"/>
      <c r="I100" s="16"/>
      <c r="J100" s="16"/>
    </row>
    <row r="101" spans="1:10" s="18" customFormat="1">
      <c r="A101" s="53"/>
      <c r="B101" s="52"/>
      <c r="C101" s="52"/>
      <c r="D101" s="52"/>
      <c r="E101" s="52"/>
      <c r="F101" s="52"/>
      <c r="G101" s="52"/>
      <c r="H101" s="52"/>
      <c r="I101" s="16"/>
      <c r="J101" s="16"/>
    </row>
    <row r="102" spans="1:10" s="18" customFormat="1">
      <c r="A102" s="53"/>
      <c r="B102" s="52"/>
      <c r="C102" s="52"/>
      <c r="D102" s="52"/>
      <c r="E102" s="52"/>
      <c r="F102" s="52"/>
      <c r="G102" s="52"/>
      <c r="H102" s="52"/>
      <c r="I102" s="16"/>
      <c r="J102" s="16"/>
    </row>
    <row r="103" spans="1:10" s="18" customFormat="1">
      <c r="A103" s="53"/>
      <c r="B103" s="52"/>
      <c r="C103" s="52"/>
      <c r="D103" s="52"/>
      <c r="E103" s="52"/>
      <c r="F103" s="52"/>
      <c r="G103" s="52"/>
      <c r="H103" s="52"/>
      <c r="I103" s="16"/>
      <c r="J103" s="16"/>
    </row>
    <row r="104" spans="1:10" s="18" customFormat="1">
      <c r="A104" s="53"/>
      <c r="B104" s="52"/>
      <c r="C104" s="52"/>
      <c r="D104" s="52"/>
      <c r="E104" s="52"/>
      <c r="F104" s="52"/>
      <c r="G104" s="52"/>
      <c r="H104" s="52"/>
      <c r="I104" s="16"/>
      <c r="J104" s="16"/>
    </row>
    <row r="105" spans="1:10" s="18" customFormat="1">
      <c r="A105" s="53"/>
      <c r="B105" s="52"/>
      <c r="C105" s="52"/>
      <c r="D105" s="52"/>
      <c r="E105" s="52"/>
      <c r="F105" s="52"/>
      <c r="G105" s="52"/>
      <c r="H105" s="52"/>
      <c r="I105" s="16"/>
      <c r="J105" s="16"/>
    </row>
    <row r="106" spans="1:10" s="18" customFormat="1">
      <c r="A106" s="53"/>
      <c r="B106" s="52"/>
      <c r="C106" s="52"/>
      <c r="D106" s="52"/>
      <c r="E106" s="52"/>
      <c r="F106" s="52"/>
      <c r="G106" s="52"/>
      <c r="H106" s="52"/>
      <c r="I106" s="16"/>
      <c r="J106" s="16"/>
    </row>
    <row r="107" spans="1:10" s="18" customFormat="1">
      <c r="A107" s="53"/>
      <c r="B107" s="52"/>
      <c r="C107" s="52"/>
      <c r="D107" s="52"/>
      <c r="E107" s="52"/>
      <c r="F107" s="52"/>
      <c r="G107" s="52"/>
      <c r="H107" s="52"/>
      <c r="I107" s="16"/>
      <c r="J107" s="16"/>
    </row>
    <row r="108" spans="1:10" s="18" customFormat="1">
      <c r="A108" s="53"/>
      <c r="B108" s="52"/>
      <c r="C108" s="52"/>
      <c r="D108" s="52"/>
      <c r="E108" s="52"/>
      <c r="F108" s="52"/>
      <c r="G108" s="52"/>
      <c r="H108" s="52"/>
      <c r="I108" s="16"/>
      <c r="J108" s="16"/>
    </row>
    <row r="109" spans="1:10" s="18" customFormat="1">
      <c r="A109" s="53"/>
      <c r="B109" s="52"/>
      <c r="C109" s="52"/>
      <c r="D109" s="52"/>
      <c r="E109" s="52"/>
      <c r="F109" s="52"/>
      <c r="G109" s="52"/>
      <c r="H109" s="52"/>
      <c r="I109" s="16"/>
      <c r="J109" s="16"/>
    </row>
    <row r="110" spans="1:10" s="18" customFormat="1">
      <c r="A110" s="53"/>
      <c r="B110" s="52"/>
      <c r="C110" s="52"/>
      <c r="D110" s="52"/>
      <c r="E110" s="52"/>
      <c r="F110" s="52"/>
      <c r="G110" s="52"/>
      <c r="H110" s="52"/>
      <c r="I110" s="16"/>
      <c r="J110" s="16"/>
    </row>
    <row r="111" spans="1:10" s="18" customFormat="1">
      <c r="A111" s="53"/>
      <c r="B111" s="52"/>
      <c r="C111" s="52"/>
      <c r="D111" s="52"/>
      <c r="E111" s="52"/>
      <c r="F111" s="52"/>
      <c r="G111" s="52"/>
      <c r="H111" s="52"/>
      <c r="I111" s="16"/>
      <c r="J111" s="16"/>
    </row>
    <row r="112" spans="1:10" s="18" customFormat="1">
      <c r="A112" s="53"/>
      <c r="B112" s="52"/>
      <c r="C112" s="52"/>
      <c r="D112" s="52"/>
      <c r="E112" s="52"/>
      <c r="F112" s="52"/>
      <c r="G112" s="52"/>
      <c r="H112" s="52"/>
      <c r="I112" s="16"/>
      <c r="J112" s="16"/>
    </row>
    <row r="113" spans="1:10" s="18" customFormat="1">
      <c r="A113" s="53"/>
      <c r="B113" s="52"/>
      <c r="C113" s="52"/>
      <c r="D113" s="52"/>
      <c r="E113" s="52"/>
      <c r="F113" s="52"/>
      <c r="G113" s="52"/>
      <c r="H113" s="52"/>
      <c r="I113" s="16"/>
      <c r="J113" s="16"/>
    </row>
    <row r="114" spans="1:10" s="18" customFormat="1">
      <c r="A114" s="26"/>
      <c r="I114" s="16"/>
      <c r="J114" s="16"/>
    </row>
    <row r="115" spans="1:10" s="18" customFormat="1">
      <c r="A115" s="26"/>
      <c r="I115" s="16"/>
      <c r="J115" s="16"/>
    </row>
    <row r="116" spans="1:10" s="18" customFormat="1">
      <c r="A116" s="26"/>
      <c r="I116" s="16"/>
      <c r="J116" s="16"/>
    </row>
    <row r="117" spans="1:10" s="18" customFormat="1">
      <c r="A117" s="26"/>
      <c r="I117" s="16"/>
      <c r="J117" s="16"/>
    </row>
    <row r="118" spans="1:10" s="18" customFormat="1">
      <c r="A118" s="26"/>
      <c r="I118" s="16"/>
      <c r="J118" s="16"/>
    </row>
    <row r="119" spans="1:10" s="18" customFormat="1">
      <c r="A119" s="26"/>
      <c r="I119" s="16"/>
      <c r="J119" s="16"/>
    </row>
    <row r="120" spans="1:10" s="18" customFormat="1">
      <c r="A120" s="26"/>
      <c r="I120" s="16"/>
      <c r="J120" s="16"/>
    </row>
    <row r="121" spans="1:10" s="18" customFormat="1">
      <c r="A121" s="26"/>
      <c r="I121" s="16"/>
      <c r="J121" s="16"/>
    </row>
    <row r="122" spans="1:10" s="18" customFormat="1">
      <c r="A122" s="26"/>
      <c r="I122" s="16"/>
      <c r="J122" s="16"/>
    </row>
    <row r="123" spans="1:10" s="18" customFormat="1">
      <c r="A123" s="26"/>
      <c r="I123" s="16"/>
      <c r="J123" s="16"/>
    </row>
    <row r="124" spans="1:10" s="18" customFormat="1">
      <c r="A124" s="26"/>
      <c r="I124" s="16"/>
      <c r="J124" s="16"/>
    </row>
    <row r="125" spans="1:10" s="18" customFormat="1">
      <c r="A125" s="26"/>
      <c r="I125" s="16"/>
      <c r="J125" s="16"/>
    </row>
    <row r="126" spans="1:10" s="18" customFormat="1">
      <c r="A126" s="26"/>
      <c r="I126" s="16"/>
      <c r="J126" s="16"/>
    </row>
    <row r="127" spans="1:10" s="18" customFormat="1">
      <c r="A127" s="26"/>
      <c r="I127" s="16"/>
      <c r="J127" s="16"/>
    </row>
    <row r="128" spans="1:10" s="18" customFormat="1">
      <c r="A128" s="26"/>
      <c r="I128" s="16"/>
      <c r="J128" s="16"/>
    </row>
    <row r="129" spans="1:10" s="18" customFormat="1">
      <c r="A129" s="26"/>
      <c r="I129" s="16"/>
      <c r="J129" s="16"/>
    </row>
    <row r="130" spans="1:10" s="18" customFormat="1">
      <c r="A130" s="26"/>
      <c r="I130" s="16"/>
      <c r="J130" s="16"/>
    </row>
    <row r="131" spans="1:10" s="18" customFormat="1">
      <c r="A131" s="26"/>
      <c r="I131" s="16"/>
      <c r="J131" s="16"/>
    </row>
    <row r="132" spans="1:10" s="18" customFormat="1">
      <c r="A132" s="26"/>
      <c r="I132" s="16"/>
      <c r="J132" s="16"/>
    </row>
    <row r="133" spans="1:10" s="18" customFormat="1">
      <c r="A133" s="26"/>
      <c r="I133" s="16"/>
      <c r="J133" s="16"/>
    </row>
    <row r="134" spans="1:10" s="18" customFormat="1">
      <c r="A134" s="26"/>
      <c r="I134" s="16"/>
      <c r="J134" s="16"/>
    </row>
    <row r="135" spans="1:10" s="18" customFormat="1">
      <c r="A135" s="26"/>
      <c r="I135" s="16"/>
      <c r="J135" s="16"/>
    </row>
    <row r="136" spans="1:10" s="18" customFormat="1">
      <c r="A136" s="26"/>
      <c r="I136" s="16"/>
      <c r="J136" s="16"/>
    </row>
    <row r="137" spans="1:10" s="18" customFormat="1">
      <c r="A137" s="26"/>
      <c r="I137" s="16"/>
      <c r="J137" s="16"/>
    </row>
    <row r="138" spans="1:10" s="18" customFormat="1">
      <c r="A138" s="26"/>
      <c r="I138" s="16"/>
      <c r="J138" s="16"/>
    </row>
    <row r="139" spans="1:10" s="18" customFormat="1">
      <c r="A139" s="26"/>
      <c r="I139" s="16"/>
      <c r="J139" s="16"/>
    </row>
    <row r="140" spans="1:10" s="18" customFormat="1">
      <c r="A140" s="26"/>
      <c r="I140" s="16"/>
      <c r="J140" s="16"/>
    </row>
    <row r="141" spans="1:10" s="18" customFormat="1">
      <c r="A141" s="26"/>
      <c r="I141" s="16"/>
      <c r="J141" s="16"/>
    </row>
    <row r="142" spans="1:10" s="18" customFormat="1">
      <c r="A142" s="26"/>
      <c r="I142" s="16"/>
      <c r="J142" s="16"/>
    </row>
    <row r="143" spans="1:10" s="18" customFormat="1">
      <c r="A143" s="26"/>
      <c r="I143" s="16"/>
      <c r="J143" s="16"/>
    </row>
    <row r="144" spans="1:10" s="18" customFormat="1">
      <c r="A144" s="26"/>
      <c r="I144" s="16"/>
      <c r="J144" s="16"/>
    </row>
    <row r="145" spans="1:10" s="18" customFormat="1">
      <c r="A145" s="26"/>
      <c r="I145" s="16"/>
      <c r="J145" s="16"/>
    </row>
    <row r="146" spans="1:10" s="18" customFormat="1">
      <c r="A146" s="26"/>
      <c r="I146" s="16"/>
      <c r="J146" s="16"/>
    </row>
    <row r="147" spans="1:10" s="18" customFormat="1">
      <c r="A147" s="26"/>
      <c r="I147" s="16"/>
      <c r="J147" s="16"/>
    </row>
    <row r="148" spans="1:10" s="18" customFormat="1">
      <c r="A148" s="26"/>
      <c r="I148" s="16"/>
      <c r="J148" s="16"/>
    </row>
    <row r="149" spans="1:10" s="18" customFormat="1">
      <c r="A149" s="26"/>
      <c r="I149" s="16"/>
      <c r="J149" s="16"/>
    </row>
    <row r="150" spans="1:10" s="18" customFormat="1">
      <c r="A150" s="26"/>
      <c r="I150" s="16"/>
      <c r="J150" s="16"/>
    </row>
    <row r="151" spans="1:10" s="18" customFormat="1">
      <c r="A151" s="26"/>
      <c r="I151" s="16"/>
      <c r="J151" s="16"/>
    </row>
    <row r="152" spans="1:10" s="18" customFormat="1">
      <c r="A152" s="26"/>
      <c r="I152" s="16"/>
      <c r="J152" s="16"/>
    </row>
    <row r="153" spans="1:10" s="18" customFormat="1">
      <c r="A153" s="26"/>
      <c r="I153" s="16"/>
      <c r="J153" s="16"/>
    </row>
    <row r="154" spans="1:10" s="18" customFormat="1">
      <c r="A154" s="26"/>
      <c r="I154" s="16"/>
      <c r="J154" s="16"/>
    </row>
    <row r="155" spans="1:10" s="18" customFormat="1">
      <c r="A155" s="26"/>
      <c r="I155" s="16"/>
      <c r="J155" s="16"/>
    </row>
    <row r="156" spans="1:10" s="18" customFormat="1">
      <c r="A156" s="26"/>
      <c r="I156" s="16"/>
      <c r="J156" s="16"/>
    </row>
    <row r="157" spans="1:10" s="18" customFormat="1">
      <c r="A157" s="26"/>
      <c r="I157" s="16"/>
      <c r="J157" s="16"/>
    </row>
    <row r="158" spans="1:10" s="18" customFormat="1">
      <c r="A158" s="26"/>
      <c r="I158" s="16"/>
      <c r="J158" s="16"/>
    </row>
    <row r="159" spans="1:10" s="18" customFormat="1">
      <c r="A159" s="26"/>
      <c r="I159" s="16"/>
      <c r="J159" s="16"/>
    </row>
    <row r="160" spans="1:10" s="18" customFormat="1">
      <c r="A160" s="26"/>
      <c r="I160" s="16"/>
      <c r="J160" s="16"/>
    </row>
    <row r="161" spans="1:10" s="18" customFormat="1">
      <c r="A161" s="26"/>
      <c r="I161" s="16"/>
      <c r="J161" s="16"/>
    </row>
    <row r="162" spans="1:10" s="18" customFormat="1">
      <c r="A162" s="26"/>
      <c r="I162" s="16"/>
      <c r="J162" s="16"/>
    </row>
    <row r="163" spans="1:10" s="18" customFormat="1">
      <c r="A163" s="26"/>
      <c r="I163" s="16"/>
      <c r="J163" s="16"/>
    </row>
    <row r="164" spans="1:10" s="18" customFormat="1">
      <c r="A164" s="26"/>
      <c r="I164" s="16"/>
      <c r="J164" s="16"/>
    </row>
    <row r="165" spans="1:10" s="18" customFormat="1">
      <c r="A165" s="26"/>
      <c r="I165" s="16"/>
      <c r="J165" s="16"/>
    </row>
    <row r="166" spans="1:10" s="18" customFormat="1">
      <c r="A166" s="26"/>
      <c r="I166" s="16"/>
      <c r="J166" s="16"/>
    </row>
    <row r="167" spans="1:10" s="18" customFormat="1">
      <c r="A167" s="26"/>
      <c r="I167" s="16"/>
      <c r="J167" s="16"/>
    </row>
    <row r="168" spans="1:10" s="18" customFormat="1">
      <c r="A168" s="26"/>
      <c r="I168" s="16"/>
      <c r="J168" s="16"/>
    </row>
    <row r="169" spans="1:10" s="18" customFormat="1">
      <c r="A169" s="26"/>
      <c r="I169" s="16"/>
      <c r="J169" s="16"/>
    </row>
    <row r="170" spans="1:10" s="18" customFormat="1">
      <c r="A170" s="26"/>
      <c r="I170" s="16"/>
      <c r="J170" s="16"/>
    </row>
    <row r="171" spans="1:10" s="18" customFormat="1">
      <c r="A171" s="26"/>
      <c r="I171" s="16"/>
      <c r="J171" s="16"/>
    </row>
    <row r="172" spans="1:10" s="18" customFormat="1">
      <c r="A172" s="26"/>
      <c r="I172" s="16"/>
      <c r="J172" s="16"/>
    </row>
    <row r="173" spans="1:10" s="18" customFormat="1">
      <c r="A173" s="26"/>
      <c r="I173" s="16"/>
      <c r="J173" s="16"/>
    </row>
    <row r="174" spans="1:10" s="18" customFormat="1">
      <c r="A174" s="26"/>
      <c r="I174" s="16"/>
      <c r="J174" s="16"/>
    </row>
    <row r="175" spans="1:10" s="18" customFormat="1">
      <c r="A175" s="26"/>
      <c r="I175" s="16"/>
      <c r="J175" s="16"/>
    </row>
    <row r="176" spans="1:10" s="18" customFormat="1">
      <c r="A176" s="26"/>
      <c r="I176" s="16"/>
      <c r="J176" s="16"/>
    </row>
    <row r="177" spans="1:10" s="18" customFormat="1">
      <c r="A177" s="26"/>
      <c r="I177" s="16"/>
      <c r="J177" s="16"/>
    </row>
    <row r="178" spans="1:10" s="18" customFormat="1">
      <c r="A178" s="26"/>
      <c r="I178" s="16"/>
      <c r="J178" s="16"/>
    </row>
    <row r="179" spans="1:10" s="18" customFormat="1">
      <c r="A179" s="26"/>
      <c r="I179" s="16"/>
      <c r="J179" s="16"/>
    </row>
    <row r="180" spans="1:10" s="18" customFormat="1">
      <c r="A180" s="26"/>
      <c r="I180" s="16"/>
      <c r="J180" s="16"/>
    </row>
    <row r="181" spans="1:10" s="18" customFormat="1">
      <c r="A181" s="26"/>
      <c r="I181" s="16"/>
      <c r="J181" s="16"/>
    </row>
    <row r="182" spans="1:10" s="18" customFormat="1">
      <c r="A182" s="26"/>
      <c r="I182" s="16"/>
      <c r="J182" s="16"/>
    </row>
    <row r="183" spans="1:10" s="18" customFormat="1">
      <c r="A183" s="26"/>
      <c r="I183" s="16"/>
      <c r="J183" s="16"/>
    </row>
    <row r="184" spans="1:10" s="18" customFormat="1">
      <c r="A184" s="26"/>
      <c r="I184" s="16"/>
      <c r="J184" s="16"/>
    </row>
    <row r="185" spans="1:10" s="18" customFormat="1">
      <c r="A185" s="26"/>
      <c r="I185" s="16"/>
      <c r="J185" s="16"/>
    </row>
    <row r="186" spans="1:10" s="18" customFormat="1">
      <c r="A186" s="26"/>
      <c r="I186" s="16"/>
      <c r="J186" s="16"/>
    </row>
    <row r="187" spans="1:10" s="18" customFormat="1">
      <c r="A187" s="26"/>
      <c r="I187" s="16"/>
      <c r="J187" s="16"/>
    </row>
    <row r="188" spans="1:10" s="18" customFormat="1">
      <c r="A188" s="26"/>
      <c r="I188" s="16"/>
      <c r="J188" s="16"/>
    </row>
    <row r="189" spans="1:10" s="18" customFormat="1">
      <c r="A189" s="26"/>
      <c r="I189" s="16"/>
      <c r="J189" s="16"/>
    </row>
    <row r="190" spans="1:10" s="18" customFormat="1">
      <c r="A190" s="26"/>
      <c r="I190" s="16"/>
      <c r="J190" s="16"/>
    </row>
    <row r="191" spans="1:10" s="18" customFormat="1">
      <c r="A191" s="26"/>
      <c r="I191" s="16"/>
      <c r="J191" s="16"/>
    </row>
    <row r="192" spans="1:10" s="18" customFormat="1">
      <c r="A192" s="26"/>
      <c r="I192" s="16"/>
      <c r="J192" s="16"/>
    </row>
    <row r="193" spans="1:10" s="18" customFormat="1">
      <c r="A193" s="26"/>
      <c r="I193" s="16"/>
      <c r="J193" s="16"/>
    </row>
    <row r="194" spans="1:10" s="18" customFormat="1">
      <c r="A194" s="26"/>
      <c r="I194" s="16"/>
      <c r="J194" s="16"/>
    </row>
    <row r="195" spans="1:10" s="18" customFormat="1">
      <c r="A195" s="26"/>
      <c r="I195" s="16"/>
      <c r="J195" s="16"/>
    </row>
    <row r="196" spans="1:10" s="18" customFormat="1">
      <c r="A196" s="26"/>
      <c r="I196" s="16"/>
      <c r="J196" s="16"/>
    </row>
    <row r="197" spans="1:10" s="18" customFormat="1">
      <c r="A197" s="26"/>
      <c r="I197" s="16"/>
      <c r="J197" s="16"/>
    </row>
    <row r="198" spans="1:10" s="18" customFormat="1">
      <c r="A198" s="26"/>
      <c r="I198" s="16"/>
      <c r="J198" s="16"/>
    </row>
  </sheetData>
  <mergeCells count="12">
    <mergeCell ref="A2:H2"/>
    <mergeCell ref="C48:D48"/>
    <mergeCell ref="F48:H48"/>
    <mergeCell ref="A7:H7"/>
    <mergeCell ref="A18:H18"/>
    <mergeCell ref="C47:D47"/>
    <mergeCell ref="F47:H47"/>
    <mergeCell ref="A3:H3"/>
    <mergeCell ref="A4:A5"/>
    <mergeCell ref="B4:B5"/>
    <mergeCell ref="C4:D4"/>
    <mergeCell ref="E4:H4"/>
  </mergeCells>
  <phoneticPr fontId="3" type="noConversion"/>
  <pageMargins left="0.23622047244094491" right="0.15748031496062992" top="0.19685039370078741" bottom="0.19685039370078741" header="0.19685039370078741" footer="0.11811023622047245"/>
  <pageSetup paperSize="9" scale="70" fitToHeight="2" orientation="landscape" verticalDpi="300" r:id="rId1"/>
  <headerFooter alignWithMargins="0"/>
  <ignoredErrors>
    <ignoredError sqref="G9:H16 G21 H34:H36 H37:H43 H19:H27 H29:H30 H32" evalError="1"/>
    <ignoredError sqref="G2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3"/>
  </sheetPr>
  <dimension ref="A2:H248"/>
  <sheetViews>
    <sheetView view="pageBreakPreview" zoomScale="60" workbookViewId="0">
      <selection activeCell="P15" sqref="P15"/>
    </sheetView>
  </sheetViews>
  <sheetFormatPr defaultRowHeight="18.75"/>
  <cols>
    <col min="1" max="1" width="60.7109375" style="2" customWidth="1"/>
    <col min="2" max="2" width="14.140625" style="198" customWidth="1"/>
    <col min="3" max="3" width="14.140625" style="204" customWidth="1"/>
    <col min="4" max="4" width="16.140625" style="198" customWidth="1"/>
    <col min="5" max="5" width="16.7109375" style="198" customWidth="1"/>
    <col min="6" max="6" width="15.140625" style="198" customWidth="1"/>
    <col min="7" max="7" width="16" style="198" customWidth="1"/>
    <col min="8" max="16384" width="9.140625" style="2"/>
  </cols>
  <sheetData>
    <row r="2" spans="1:7">
      <c r="A2" s="580" t="s">
        <v>444</v>
      </c>
      <c r="B2" s="580"/>
      <c r="C2" s="580"/>
      <c r="D2" s="580"/>
      <c r="E2" s="580"/>
      <c r="F2" s="580"/>
      <c r="G2" s="580"/>
    </row>
    <row r="3" spans="1:7">
      <c r="A3" s="200"/>
      <c r="B3" s="22"/>
      <c r="C3" s="22"/>
      <c r="D3" s="200"/>
      <c r="E3" s="200"/>
      <c r="F3" s="200"/>
      <c r="G3" s="22"/>
    </row>
    <row r="4" spans="1:7" ht="73.5" customHeight="1">
      <c r="A4" s="205" t="s">
        <v>160</v>
      </c>
      <c r="B4" s="206" t="s">
        <v>18</v>
      </c>
      <c r="C4" s="206" t="s">
        <v>584</v>
      </c>
      <c r="D4" s="206" t="s">
        <v>587</v>
      </c>
      <c r="E4" s="206" t="s">
        <v>586</v>
      </c>
      <c r="F4" s="206" t="s">
        <v>417</v>
      </c>
      <c r="G4" s="207" t="s">
        <v>453</v>
      </c>
    </row>
    <row r="5" spans="1:7" ht="25.5" customHeight="1">
      <c r="A5" s="180">
        <v>1</v>
      </c>
      <c r="B5" s="181">
        <v>2</v>
      </c>
      <c r="C5" s="181">
        <v>3</v>
      </c>
      <c r="D5" s="181">
        <v>4</v>
      </c>
      <c r="E5" s="181">
        <v>5</v>
      </c>
      <c r="F5" s="181">
        <v>6</v>
      </c>
      <c r="G5" s="181">
        <v>7</v>
      </c>
    </row>
    <row r="6" spans="1:7" ht="26.25" customHeight="1">
      <c r="A6" s="574" t="s">
        <v>105</v>
      </c>
      <c r="B6" s="575"/>
      <c r="C6" s="575"/>
      <c r="D6" s="575"/>
      <c r="E6" s="575"/>
      <c r="F6" s="575"/>
      <c r="G6" s="576"/>
    </row>
    <row r="7" spans="1:7" ht="24.75" customHeight="1">
      <c r="A7" s="203" t="s">
        <v>432</v>
      </c>
      <c r="B7" s="181">
        <v>2050</v>
      </c>
      <c r="C7" s="182">
        <f>SUM(C8:C8)</f>
        <v>0</v>
      </c>
      <c r="D7" s="182">
        <f>SUM(D8:D8)</f>
        <v>0</v>
      </c>
      <c r="E7" s="182">
        <f>SUM(E8:E8)</f>
        <v>0</v>
      </c>
      <c r="F7" s="182">
        <f>E7-D7</f>
        <v>0</v>
      </c>
      <c r="G7" s="225" t="e">
        <f>(E7/D7)*100</f>
        <v>#DIV/0!</v>
      </c>
    </row>
    <row r="8" spans="1:7" ht="21.75" customHeight="1">
      <c r="A8" s="257"/>
      <c r="B8" s="258"/>
      <c r="C8" s="258"/>
      <c r="D8" s="259"/>
      <c r="E8" s="259"/>
      <c r="F8" s="255">
        <f t="shared" ref="F8:F23" si="0">E8-D8</f>
        <v>0</v>
      </c>
      <c r="G8" s="260" t="e">
        <f t="shared" ref="G8:G23" si="1">(E8/D8)*100</f>
        <v>#DIV/0!</v>
      </c>
    </row>
    <row r="9" spans="1:7" s="103" customFormat="1" ht="23.25" customHeight="1">
      <c r="A9" s="266" t="s">
        <v>431</v>
      </c>
      <c r="B9" s="267">
        <v>2060</v>
      </c>
      <c r="C9" s="259">
        <f>SUM(C10:C10)</f>
        <v>0</v>
      </c>
      <c r="D9" s="259">
        <f>SUM(D10:D10)</f>
        <v>0</v>
      </c>
      <c r="E9" s="259">
        <f t="shared" ref="E9" si="2">SUM(E10:E10)</f>
        <v>0</v>
      </c>
      <c r="F9" s="255">
        <f t="shared" si="0"/>
        <v>0</v>
      </c>
      <c r="G9" s="260" t="e">
        <f t="shared" si="1"/>
        <v>#DIV/0!</v>
      </c>
    </row>
    <row r="10" spans="1:7" s="103" customFormat="1" ht="23.25" customHeight="1">
      <c r="A10" s="262"/>
      <c r="B10" s="261"/>
      <c r="C10" s="261"/>
      <c r="D10" s="259"/>
      <c r="E10" s="259"/>
      <c r="F10" s="255">
        <f t="shared" si="0"/>
        <v>0</v>
      </c>
      <c r="G10" s="260" t="e">
        <f t="shared" si="1"/>
        <v>#DIV/0!</v>
      </c>
    </row>
    <row r="11" spans="1:7" s="103" customFormat="1" ht="29.25" customHeight="1">
      <c r="A11" s="577" t="s">
        <v>433</v>
      </c>
      <c r="B11" s="578"/>
      <c r="C11" s="578"/>
      <c r="D11" s="578"/>
      <c r="E11" s="578"/>
      <c r="F11" s="578"/>
      <c r="G11" s="579"/>
    </row>
    <row r="12" spans="1:7" s="103" customFormat="1" ht="42.75" customHeight="1">
      <c r="A12" s="268" t="s">
        <v>378</v>
      </c>
      <c r="B12" s="261"/>
      <c r="C12" s="261"/>
      <c r="D12" s="259"/>
      <c r="E12" s="259"/>
      <c r="F12" s="255"/>
      <c r="G12" s="259"/>
    </row>
    <row r="13" spans="1:7" s="103" customFormat="1" ht="27.75" customHeight="1">
      <c r="A13" s="269" t="s">
        <v>434</v>
      </c>
      <c r="B13" s="267">
        <v>2117</v>
      </c>
      <c r="C13" s="259">
        <f>SUM(C14:C14)</f>
        <v>0</v>
      </c>
      <c r="D13" s="259">
        <f>SUM(D14:D14)</f>
        <v>0</v>
      </c>
      <c r="E13" s="259">
        <f>SUM(E14:E14)</f>
        <v>0</v>
      </c>
      <c r="F13" s="259">
        <f t="shared" si="0"/>
        <v>0</v>
      </c>
      <c r="G13" s="260" t="e">
        <f t="shared" si="1"/>
        <v>#DIV/0!</v>
      </c>
    </row>
    <row r="14" spans="1:7" s="103" customFormat="1" ht="22.5" customHeight="1">
      <c r="A14" s="264"/>
      <c r="B14" s="261"/>
      <c r="C14" s="261"/>
      <c r="D14" s="255"/>
      <c r="E14" s="255"/>
      <c r="F14" s="255">
        <f t="shared" si="0"/>
        <v>0</v>
      </c>
      <c r="G14" s="260" t="e">
        <f t="shared" si="1"/>
        <v>#DIV/0!</v>
      </c>
    </row>
    <row r="15" spans="1:7" s="103" customFormat="1" ht="40.5" customHeight="1">
      <c r="A15" s="270" t="s">
        <v>371</v>
      </c>
      <c r="B15" s="261"/>
      <c r="C15" s="261"/>
      <c r="D15" s="255"/>
      <c r="E15" s="255"/>
      <c r="F15" s="255"/>
      <c r="G15" s="255"/>
    </row>
    <row r="16" spans="1:7" s="103" customFormat="1" ht="29.25" customHeight="1">
      <c r="A16" s="262" t="s">
        <v>434</v>
      </c>
      <c r="B16" s="267">
        <v>2128</v>
      </c>
      <c r="C16" s="259">
        <f>SUM(C17:C17)</f>
        <v>0</v>
      </c>
      <c r="D16" s="259">
        <f>SUM(D17:D17)</f>
        <v>0</v>
      </c>
      <c r="E16" s="259">
        <f>SUM(E17:E17)</f>
        <v>0</v>
      </c>
      <c r="F16" s="259">
        <f t="shared" si="0"/>
        <v>0</v>
      </c>
      <c r="G16" s="260" t="e">
        <f t="shared" si="1"/>
        <v>#DIV/0!</v>
      </c>
    </row>
    <row r="17" spans="1:8" s="103" customFormat="1" ht="23.25" customHeight="1">
      <c r="A17" s="262"/>
      <c r="B17" s="261"/>
      <c r="C17" s="261"/>
      <c r="D17" s="259"/>
      <c r="E17" s="259"/>
      <c r="F17" s="255">
        <f t="shared" si="0"/>
        <v>0</v>
      </c>
      <c r="G17" s="260" t="e">
        <f t="shared" si="1"/>
        <v>#DIV/0!</v>
      </c>
    </row>
    <row r="18" spans="1:8" s="103" customFormat="1" ht="37.5" customHeight="1">
      <c r="A18" s="268" t="s">
        <v>436</v>
      </c>
      <c r="B18" s="261"/>
      <c r="C18" s="261"/>
      <c r="D18" s="255"/>
      <c r="E18" s="255"/>
      <c r="F18" s="255"/>
      <c r="G18" s="256"/>
    </row>
    <row r="19" spans="1:8" s="103" customFormat="1" ht="38.25" customHeight="1">
      <c r="A19" s="271" t="s">
        <v>437</v>
      </c>
      <c r="B19" s="267">
        <v>2123</v>
      </c>
      <c r="C19" s="259">
        <f>SUM(C20:C20)</f>
        <v>0</v>
      </c>
      <c r="D19" s="259">
        <f>SUM(D20:D20)</f>
        <v>0</v>
      </c>
      <c r="E19" s="259">
        <f>SUM(E20:E20)</f>
        <v>0</v>
      </c>
      <c r="F19" s="259">
        <f t="shared" si="0"/>
        <v>0</v>
      </c>
      <c r="G19" s="260" t="e">
        <f t="shared" si="1"/>
        <v>#DIV/0!</v>
      </c>
    </row>
    <row r="20" spans="1:8" s="103" customFormat="1" ht="24.75" customHeight="1">
      <c r="A20" s="262"/>
      <c r="B20" s="261"/>
      <c r="C20" s="261"/>
      <c r="D20" s="259"/>
      <c r="E20" s="259"/>
      <c r="F20" s="259">
        <f t="shared" si="0"/>
        <v>0</v>
      </c>
      <c r="G20" s="260" t="e">
        <f t="shared" si="1"/>
        <v>#DIV/0!</v>
      </c>
    </row>
    <row r="21" spans="1:8" s="103" customFormat="1" ht="26.25" customHeight="1">
      <c r="A21" s="272" t="s">
        <v>438</v>
      </c>
      <c r="B21" s="261"/>
      <c r="C21" s="261"/>
      <c r="D21" s="259"/>
      <c r="E21" s="259"/>
      <c r="F21" s="255"/>
      <c r="G21" s="260"/>
    </row>
    <row r="22" spans="1:8" s="103" customFormat="1" ht="41.25" customHeight="1">
      <c r="A22" s="271" t="s">
        <v>439</v>
      </c>
      <c r="B22" s="267">
        <v>2142</v>
      </c>
      <c r="C22" s="259">
        <f>SUM(C23:C23)</f>
        <v>0</v>
      </c>
      <c r="D22" s="259">
        <f>SUM(D23:D23)</f>
        <v>0</v>
      </c>
      <c r="E22" s="259">
        <f>SUM(E23:E23)</f>
        <v>0</v>
      </c>
      <c r="F22" s="255">
        <f t="shared" si="0"/>
        <v>0</v>
      </c>
      <c r="G22" s="260" t="e">
        <f t="shared" si="1"/>
        <v>#DIV/0!</v>
      </c>
    </row>
    <row r="23" spans="1:8" s="103" customFormat="1" ht="28.5" customHeight="1">
      <c r="A23" s="262"/>
      <c r="B23" s="261"/>
      <c r="C23" s="261"/>
      <c r="D23" s="259"/>
      <c r="E23" s="259"/>
      <c r="F23" s="255">
        <f t="shared" si="0"/>
        <v>0</v>
      </c>
      <c r="G23" s="260" t="e">
        <f t="shared" si="1"/>
        <v>#DIV/0!</v>
      </c>
    </row>
    <row r="24" spans="1:8">
      <c r="A24" s="183"/>
      <c r="B24" s="184"/>
      <c r="C24" s="184"/>
      <c r="D24" s="185"/>
      <c r="E24" s="186"/>
      <c r="F24" s="186"/>
      <c r="G24" s="186"/>
    </row>
    <row r="25" spans="1:8" ht="24.75" customHeight="1">
      <c r="A25" s="105" t="s">
        <v>373</v>
      </c>
      <c r="B25" s="42"/>
      <c r="C25" s="42"/>
      <c r="D25" s="191" t="s">
        <v>81</v>
      </c>
      <c r="E25" s="191"/>
      <c r="F25" s="573" t="s">
        <v>396</v>
      </c>
      <c r="G25" s="573"/>
      <c r="H25" s="199"/>
    </row>
    <row r="26" spans="1:8">
      <c r="A26" s="201" t="s">
        <v>375</v>
      </c>
      <c r="B26" s="202"/>
      <c r="C26" s="208"/>
      <c r="D26" s="202" t="s">
        <v>381</v>
      </c>
      <c r="E26" s="202"/>
      <c r="F26" s="554" t="s">
        <v>181</v>
      </c>
      <c r="G26" s="554"/>
      <c r="H26" s="45"/>
    </row>
    <row r="27" spans="1:8">
      <c r="A27" s="183"/>
      <c r="B27" s="184"/>
      <c r="C27" s="184"/>
      <c r="D27" s="185"/>
      <c r="E27" s="186"/>
      <c r="F27" s="186"/>
      <c r="G27" s="186"/>
    </row>
    <row r="28" spans="1:8">
      <c r="A28" s="183"/>
      <c r="B28" s="184"/>
      <c r="C28" s="184"/>
      <c r="D28" s="185"/>
      <c r="E28" s="186"/>
      <c r="F28" s="186"/>
      <c r="G28" s="186"/>
    </row>
    <row r="29" spans="1:8">
      <c r="A29" s="183"/>
      <c r="B29" s="184"/>
      <c r="C29" s="184"/>
      <c r="D29" s="185"/>
      <c r="E29" s="186"/>
      <c r="F29" s="186"/>
      <c r="G29" s="186"/>
    </row>
    <row r="30" spans="1:8">
      <c r="A30" s="183"/>
      <c r="B30" s="184"/>
      <c r="C30" s="184"/>
      <c r="D30" s="185"/>
      <c r="E30" s="186"/>
      <c r="F30" s="186"/>
      <c r="G30" s="186"/>
    </row>
    <row r="31" spans="1:8">
      <c r="A31" s="183"/>
      <c r="B31" s="184"/>
      <c r="C31" s="184"/>
      <c r="D31" s="185"/>
      <c r="E31" s="186"/>
      <c r="F31" s="186"/>
      <c r="G31" s="186"/>
    </row>
    <row r="32" spans="1:8">
      <c r="A32" s="183"/>
      <c r="B32" s="184"/>
      <c r="C32" s="184"/>
      <c r="D32" s="185"/>
      <c r="E32" s="186"/>
      <c r="F32" s="186"/>
      <c r="G32" s="186"/>
    </row>
    <row r="33" spans="1:7">
      <c r="A33" s="183"/>
      <c r="B33" s="184"/>
      <c r="C33" s="184"/>
      <c r="D33" s="185"/>
      <c r="E33" s="186"/>
      <c r="F33" s="186"/>
      <c r="G33" s="186"/>
    </row>
    <row r="34" spans="1:7">
      <c r="A34" s="183"/>
      <c r="B34" s="184"/>
      <c r="C34" s="184"/>
      <c r="D34" s="185"/>
      <c r="E34" s="186"/>
      <c r="F34" s="186"/>
      <c r="G34" s="186"/>
    </row>
    <row r="35" spans="1:7">
      <c r="A35" s="183"/>
      <c r="B35" s="184"/>
      <c r="C35" s="184"/>
      <c r="D35" s="185"/>
      <c r="E35" s="186"/>
      <c r="F35" s="186"/>
      <c r="G35" s="186"/>
    </row>
    <row r="36" spans="1:7">
      <c r="A36" s="183"/>
      <c r="B36" s="184"/>
      <c r="C36" s="184"/>
      <c r="D36" s="185"/>
      <c r="E36" s="186"/>
      <c r="F36" s="186"/>
      <c r="G36" s="186"/>
    </row>
    <row r="37" spans="1:7">
      <c r="A37" s="183"/>
      <c r="B37" s="184"/>
      <c r="C37" s="184"/>
      <c r="D37" s="185"/>
      <c r="E37" s="186"/>
      <c r="F37" s="186"/>
      <c r="G37" s="186"/>
    </row>
    <row r="38" spans="1:7">
      <c r="A38" s="183"/>
      <c r="B38" s="184"/>
      <c r="C38" s="184"/>
      <c r="D38" s="185"/>
      <c r="E38" s="186"/>
      <c r="F38" s="186"/>
      <c r="G38" s="186"/>
    </row>
    <row r="39" spans="1:7">
      <c r="A39" s="183"/>
      <c r="B39" s="184"/>
      <c r="C39" s="184"/>
      <c r="D39" s="185"/>
      <c r="E39" s="186"/>
      <c r="F39" s="186"/>
      <c r="G39" s="186"/>
    </row>
    <row r="40" spans="1:7">
      <c r="A40" s="183"/>
      <c r="B40" s="184"/>
      <c r="C40" s="184"/>
      <c r="D40" s="185"/>
      <c r="E40" s="186"/>
      <c r="F40" s="186"/>
      <c r="G40" s="186"/>
    </row>
    <row r="41" spans="1:7">
      <c r="A41" s="183"/>
      <c r="B41" s="184"/>
      <c r="C41" s="184"/>
      <c r="D41" s="185"/>
      <c r="E41" s="186"/>
      <c r="F41" s="186"/>
      <c r="G41" s="186"/>
    </row>
    <row r="42" spans="1:7">
      <c r="A42" s="183"/>
      <c r="B42" s="184"/>
      <c r="C42" s="184"/>
      <c r="D42" s="185"/>
      <c r="E42" s="186"/>
      <c r="F42" s="186"/>
      <c r="G42" s="186"/>
    </row>
    <row r="43" spans="1:7">
      <c r="A43" s="183"/>
      <c r="B43" s="184"/>
      <c r="C43" s="184"/>
      <c r="D43" s="185"/>
      <c r="E43" s="186"/>
      <c r="F43" s="186"/>
      <c r="G43" s="186"/>
    </row>
    <row r="44" spans="1:7">
      <c r="A44" s="183"/>
      <c r="B44" s="184"/>
      <c r="C44" s="184"/>
      <c r="D44" s="185"/>
      <c r="E44" s="186"/>
      <c r="F44" s="186"/>
      <c r="G44" s="186"/>
    </row>
    <row r="45" spans="1:7">
      <c r="A45" s="183"/>
      <c r="B45" s="184"/>
      <c r="C45" s="184"/>
      <c r="D45" s="185"/>
      <c r="E45" s="186"/>
      <c r="F45" s="186"/>
      <c r="G45" s="186"/>
    </row>
    <row r="46" spans="1:7">
      <c r="A46" s="183"/>
      <c r="B46" s="184"/>
      <c r="C46" s="184"/>
      <c r="D46" s="185"/>
      <c r="E46" s="186"/>
      <c r="F46" s="186"/>
      <c r="G46" s="186"/>
    </row>
    <row r="47" spans="1:7">
      <c r="A47" s="183"/>
      <c r="B47" s="184"/>
      <c r="C47" s="184"/>
      <c r="D47" s="185"/>
      <c r="E47" s="186"/>
      <c r="F47" s="186"/>
      <c r="G47" s="186"/>
    </row>
    <row r="48" spans="1:7">
      <c r="A48" s="183"/>
      <c r="B48" s="184"/>
      <c r="C48" s="184"/>
      <c r="D48" s="185"/>
      <c r="E48" s="186"/>
      <c r="F48" s="186"/>
      <c r="G48" s="186"/>
    </row>
    <row r="49" spans="1:7">
      <c r="A49" s="183"/>
      <c r="B49" s="184"/>
      <c r="C49" s="184"/>
      <c r="D49" s="185"/>
      <c r="E49" s="186"/>
      <c r="F49" s="186"/>
      <c r="G49" s="186"/>
    </row>
    <row r="50" spans="1:7">
      <c r="A50" s="183"/>
      <c r="B50" s="184"/>
      <c r="C50" s="184"/>
      <c r="D50" s="185"/>
      <c r="E50" s="186"/>
      <c r="F50" s="186"/>
      <c r="G50" s="186"/>
    </row>
    <row r="51" spans="1:7">
      <c r="A51" s="183"/>
      <c r="B51" s="184"/>
      <c r="C51" s="184"/>
      <c r="D51" s="185"/>
      <c r="E51" s="186"/>
      <c r="F51" s="186"/>
      <c r="G51" s="186"/>
    </row>
    <row r="52" spans="1:7">
      <c r="A52" s="183"/>
      <c r="B52" s="184"/>
      <c r="C52" s="184"/>
      <c r="D52" s="185"/>
      <c r="E52" s="186"/>
      <c r="F52" s="186"/>
      <c r="G52" s="186"/>
    </row>
    <row r="53" spans="1:7">
      <c r="A53" s="183"/>
      <c r="B53" s="184"/>
      <c r="C53" s="184"/>
      <c r="D53" s="185"/>
      <c r="E53" s="186"/>
      <c r="F53" s="186"/>
      <c r="G53" s="186"/>
    </row>
    <row r="54" spans="1:7">
      <c r="A54" s="183"/>
      <c r="B54" s="184"/>
      <c r="C54" s="184"/>
      <c r="D54" s="185"/>
      <c r="E54" s="186"/>
      <c r="F54" s="186"/>
      <c r="G54" s="186"/>
    </row>
    <row r="55" spans="1:7">
      <c r="A55" s="183"/>
      <c r="B55" s="184"/>
      <c r="C55" s="184"/>
      <c r="D55" s="185"/>
      <c r="E55" s="186"/>
      <c r="F55" s="186"/>
      <c r="G55" s="186"/>
    </row>
    <row r="56" spans="1:7">
      <c r="A56" s="183"/>
      <c r="B56" s="184"/>
      <c r="C56" s="184"/>
      <c r="D56" s="185"/>
      <c r="E56" s="186"/>
      <c r="F56" s="186"/>
      <c r="G56" s="186"/>
    </row>
    <row r="57" spans="1:7">
      <c r="A57" s="183"/>
      <c r="B57" s="184"/>
      <c r="C57" s="184"/>
      <c r="D57" s="185"/>
      <c r="E57" s="186"/>
      <c r="F57" s="186"/>
      <c r="G57" s="186"/>
    </row>
    <row r="58" spans="1:7">
      <c r="A58" s="183"/>
      <c r="D58" s="187"/>
      <c r="E58" s="188"/>
      <c r="F58" s="188"/>
      <c r="G58" s="188"/>
    </row>
    <row r="59" spans="1:7">
      <c r="A59" s="11"/>
      <c r="D59" s="187"/>
      <c r="E59" s="188"/>
      <c r="F59" s="188"/>
      <c r="G59" s="188"/>
    </row>
    <row r="60" spans="1:7">
      <c r="A60" s="11"/>
      <c r="D60" s="187"/>
      <c r="E60" s="188"/>
      <c r="F60" s="188"/>
      <c r="G60" s="188"/>
    </row>
    <row r="61" spans="1:7">
      <c r="A61" s="11"/>
      <c r="D61" s="187"/>
      <c r="E61" s="188"/>
      <c r="F61" s="188"/>
      <c r="G61" s="188"/>
    </row>
    <row r="62" spans="1:7">
      <c r="A62" s="11"/>
      <c r="D62" s="187"/>
      <c r="E62" s="188"/>
      <c r="F62" s="188"/>
      <c r="G62" s="188"/>
    </row>
    <row r="63" spans="1:7">
      <c r="A63" s="11"/>
      <c r="D63" s="187"/>
      <c r="E63" s="188"/>
      <c r="F63" s="188"/>
      <c r="G63" s="188"/>
    </row>
    <row r="64" spans="1:7">
      <c r="A64" s="11"/>
      <c r="D64" s="187"/>
      <c r="E64" s="188"/>
      <c r="F64" s="188"/>
      <c r="G64" s="188"/>
    </row>
    <row r="65" spans="1:7">
      <c r="A65" s="11"/>
      <c r="D65" s="187"/>
      <c r="E65" s="188"/>
      <c r="F65" s="188"/>
      <c r="G65" s="188"/>
    </row>
    <row r="66" spans="1:7">
      <c r="A66" s="11"/>
      <c r="D66" s="187"/>
      <c r="E66" s="188"/>
      <c r="F66" s="188"/>
      <c r="G66" s="188"/>
    </row>
    <row r="67" spans="1:7">
      <c r="A67" s="11"/>
      <c r="D67" s="187"/>
      <c r="E67" s="188"/>
      <c r="F67" s="188"/>
      <c r="G67" s="188"/>
    </row>
    <row r="68" spans="1:7">
      <c r="A68" s="11"/>
      <c r="D68" s="187"/>
      <c r="E68" s="188"/>
      <c r="F68" s="188"/>
      <c r="G68" s="188"/>
    </row>
    <row r="69" spans="1:7">
      <c r="A69" s="11"/>
      <c r="D69" s="187"/>
      <c r="E69" s="188"/>
      <c r="F69" s="188"/>
      <c r="G69" s="188"/>
    </row>
    <row r="70" spans="1:7">
      <c r="A70" s="11"/>
      <c r="D70" s="187"/>
      <c r="E70" s="188"/>
      <c r="F70" s="188"/>
      <c r="G70" s="188"/>
    </row>
    <row r="71" spans="1:7">
      <c r="A71" s="11"/>
      <c r="D71" s="187"/>
      <c r="E71" s="188"/>
      <c r="F71" s="188"/>
      <c r="G71" s="188"/>
    </row>
    <row r="72" spans="1:7">
      <c r="A72" s="11"/>
      <c r="D72" s="187"/>
      <c r="E72" s="188"/>
      <c r="F72" s="188"/>
      <c r="G72" s="188"/>
    </row>
    <row r="73" spans="1:7">
      <c r="A73" s="11"/>
      <c r="D73" s="187"/>
      <c r="E73" s="188"/>
      <c r="F73" s="188"/>
      <c r="G73" s="188"/>
    </row>
    <row r="74" spans="1:7">
      <c r="A74" s="11"/>
      <c r="D74" s="187"/>
      <c r="E74" s="188"/>
      <c r="F74" s="188"/>
      <c r="G74" s="188"/>
    </row>
    <row r="75" spans="1:7">
      <c r="A75" s="11"/>
      <c r="D75" s="187"/>
      <c r="E75" s="188"/>
      <c r="F75" s="188"/>
      <c r="G75" s="188"/>
    </row>
    <row r="76" spans="1:7">
      <c r="A76" s="11"/>
      <c r="D76" s="187"/>
      <c r="E76" s="188"/>
      <c r="F76" s="188"/>
      <c r="G76" s="188"/>
    </row>
    <row r="77" spans="1:7">
      <c r="A77" s="11"/>
      <c r="D77" s="187"/>
      <c r="E77" s="188"/>
      <c r="F77" s="188"/>
      <c r="G77" s="188"/>
    </row>
    <row r="78" spans="1:7">
      <c r="A78" s="11"/>
      <c r="D78" s="187"/>
      <c r="E78" s="188"/>
      <c r="F78" s="188"/>
      <c r="G78" s="188"/>
    </row>
    <row r="79" spans="1:7">
      <c r="A79" s="11"/>
      <c r="D79" s="187"/>
      <c r="E79" s="188"/>
      <c r="F79" s="188"/>
      <c r="G79" s="188"/>
    </row>
    <row r="80" spans="1:7">
      <c r="A80" s="11"/>
      <c r="D80" s="187"/>
      <c r="E80" s="188"/>
      <c r="F80" s="188"/>
      <c r="G80" s="188"/>
    </row>
    <row r="81" spans="1:1">
      <c r="A81" s="11"/>
    </row>
    <row r="82" spans="1:1">
      <c r="A82" s="19"/>
    </row>
    <row r="83" spans="1:1">
      <c r="A83" s="19"/>
    </row>
    <row r="84" spans="1:1">
      <c r="A84" s="19"/>
    </row>
    <row r="85" spans="1:1">
      <c r="A85" s="19"/>
    </row>
    <row r="86" spans="1:1">
      <c r="A86" s="19"/>
    </row>
    <row r="87" spans="1:1">
      <c r="A87" s="19"/>
    </row>
    <row r="88" spans="1:1">
      <c r="A88" s="19"/>
    </row>
    <row r="89" spans="1:1">
      <c r="A89" s="19"/>
    </row>
    <row r="90" spans="1:1">
      <c r="A90" s="19"/>
    </row>
    <row r="91" spans="1:1">
      <c r="A91" s="19"/>
    </row>
    <row r="92" spans="1:1">
      <c r="A92" s="19"/>
    </row>
    <row r="93" spans="1:1">
      <c r="A93" s="19"/>
    </row>
    <row r="94" spans="1:1">
      <c r="A94" s="19"/>
    </row>
    <row r="95" spans="1:1">
      <c r="A95" s="19"/>
    </row>
    <row r="96" spans="1:1">
      <c r="A96" s="19"/>
    </row>
    <row r="97" spans="1:1">
      <c r="A97" s="19"/>
    </row>
    <row r="98" spans="1:1">
      <c r="A98" s="19"/>
    </row>
    <row r="99" spans="1:1">
      <c r="A99" s="19"/>
    </row>
    <row r="100" spans="1:1">
      <c r="A100" s="19"/>
    </row>
    <row r="101" spans="1:1">
      <c r="A101" s="19"/>
    </row>
    <row r="102" spans="1:1">
      <c r="A102" s="19"/>
    </row>
    <row r="103" spans="1:1">
      <c r="A103" s="19"/>
    </row>
    <row r="104" spans="1:1">
      <c r="A104" s="19"/>
    </row>
    <row r="105" spans="1:1">
      <c r="A105" s="19"/>
    </row>
    <row r="106" spans="1:1">
      <c r="A106" s="19"/>
    </row>
    <row r="107" spans="1:1">
      <c r="A107" s="19"/>
    </row>
    <row r="108" spans="1:1">
      <c r="A108" s="19"/>
    </row>
    <row r="109" spans="1:1">
      <c r="A109" s="19"/>
    </row>
    <row r="110" spans="1:1">
      <c r="A110" s="19"/>
    </row>
    <row r="111" spans="1:1">
      <c r="A111" s="19"/>
    </row>
    <row r="112" spans="1:1">
      <c r="A112" s="19"/>
    </row>
    <row r="113" spans="1:1">
      <c r="A113" s="19"/>
    </row>
    <row r="114" spans="1:1">
      <c r="A114" s="19"/>
    </row>
    <row r="115" spans="1:1">
      <c r="A115" s="19"/>
    </row>
    <row r="116" spans="1:1">
      <c r="A116" s="19"/>
    </row>
    <row r="117" spans="1:1">
      <c r="A117" s="19"/>
    </row>
    <row r="118" spans="1:1">
      <c r="A118" s="19"/>
    </row>
    <row r="119" spans="1:1">
      <c r="A119" s="19"/>
    </row>
    <row r="120" spans="1:1">
      <c r="A120" s="19"/>
    </row>
    <row r="121" spans="1:1">
      <c r="A121" s="19"/>
    </row>
    <row r="122" spans="1:1">
      <c r="A122" s="19"/>
    </row>
    <row r="123" spans="1:1">
      <c r="A123" s="19"/>
    </row>
    <row r="124" spans="1:1">
      <c r="A124" s="19"/>
    </row>
    <row r="125" spans="1:1">
      <c r="A125" s="19"/>
    </row>
    <row r="126" spans="1:1">
      <c r="A126" s="19"/>
    </row>
    <row r="127" spans="1:1">
      <c r="A127" s="19"/>
    </row>
    <row r="128" spans="1:1">
      <c r="A128" s="19"/>
    </row>
    <row r="129" spans="1:1">
      <c r="A129" s="19"/>
    </row>
    <row r="130" spans="1:1">
      <c r="A130" s="19"/>
    </row>
    <row r="131" spans="1:1">
      <c r="A131" s="19"/>
    </row>
    <row r="132" spans="1:1">
      <c r="A132" s="19"/>
    </row>
    <row r="133" spans="1:1">
      <c r="A133" s="19"/>
    </row>
    <row r="134" spans="1:1">
      <c r="A134" s="19"/>
    </row>
    <row r="135" spans="1:1">
      <c r="A135" s="19"/>
    </row>
    <row r="136" spans="1:1">
      <c r="A136" s="19"/>
    </row>
    <row r="137" spans="1:1">
      <c r="A137" s="19"/>
    </row>
    <row r="138" spans="1:1">
      <c r="A138" s="19"/>
    </row>
    <row r="139" spans="1:1">
      <c r="A139" s="19"/>
    </row>
    <row r="140" spans="1:1">
      <c r="A140" s="19"/>
    </row>
    <row r="141" spans="1:1">
      <c r="A141" s="19"/>
    </row>
    <row r="142" spans="1:1">
      <c r="A142" s="19"/>
    </row>
    <row r="143" spans="1:1">
      <c r="A143" s="19"/>
    </row>
    <row r="144" spans="1:1">
      <c r="A144" s="19"/>
    </row>
    <row r="145" spans="1:1">
      <c r="A145" s="19"/>
    </row>
    <row r="146" spans="1:1">
      <c r="A146" s="19"/>
    </row>
    <row r="147" spans="1:1">
      <c r="A147" s="19"/>
    </row>
    <row r="148" spans="1:1">
      <c r="A148" s="19"/>
    </row>
    <row r="149" spans="1:1">
      <c r="A149" s="19"/>
    </row>
    <row r="150" spans="1:1">
      <c r="A150" s="19"/>
    </row>
    <row r="151" spans="1:1">
      <c r="A151" s="19"/>
    </row>
    <row r="152" spans="1:1">
      <c r="A152" s="19"/>
    </row>
    <row r="153" spans="1:1">
      <c r="A153" s="19"/>
    </row>
    <row r="154" spans="1:1">
      <c r="A154" s="19"/>
    </row>
    <row r="155" spans="1:1">
      <c r="A155" s="19"/>
    </row>
    <row r="156" spans="1:1">
      <c r="A156" s="19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  <row r="185" spans="1:1">
      <c r="A185" s="19"/>
    </row>
    <row r="186" spans="1:1">
      <c r="A186" s="19"/>
    </row>
    <row r="187" spans="1:1">
      <c r="A187" s="19"/>
    </row>
    <row r="188" spans="1:1">
      <c r="A188" s="19"/>
    </row>
    <row r="189" spans="1:1">
      <c r="A189" s="19"/>
    </row>
    <row r="190" spans="1:1">
      <c r="A190" s="19"/>
    </row>
    <row r="191" spans="1:1">
      <c r="A191" s="19"/>
    </row>
    <row r="192" spans="1:1">
      <c r="A192" s="19"/>
    </row>
    <row r="193" spans="1:1">
      <c r="A193" s="19"/>
    </row>
    <row r="194" spans="1:1">
      <c r="A194" s="19"/>
    </row>
    <row r="195" spans="1:1">
      <c r="A195" s="19"/>
    </row>
    <row r="196" spans="1:1">
      <c r="A196" s="19"/>
    </row>
    <row r="197" spans="1:1">
      <c r="A197" s="19"/>
    </row>
    <row r="198" spans="1:1">
      <c r="A198" s="19"/>
    </row>
    <row r="199" spans="1:1">
      <c r="A199" s="19"/>
    </row>
    <row r="200" spans="1:1">
      <c r="A200" s="19"/>
    </row>
    <row r="201" spans="1:1">
      <c r="A201" s="19"/>
    </row>
    <row r="202" spans="1:1">
      <c r="A202" s="19"/>
    </row>
    <row r="203" spans="1:1">
      <c r="A203" s="19"/>
    </row>
    <row r="204" spans="1:1">
      <c r="A204" s="19"/>
    </row>
    <row r="205" spans="1:1">
      <c r="A205" s="19"/>
    </row>
    <row r="206" spans="1:1">
      <c r="A206" s="19"/>
    </row>
    <row r="207" spans="1:1">
      <c r="A207" s="19"/>
    </row>
    <row r="208" spans="1:1">
      <c r="A208" s="19"/>
    </row>
    <row r="209" spans="1:1">
      <c r="A209" s="19"/>
    </row>
    <row r="210" spans="1:1">
      <c r="A210" s="19"/>
    </row>
    <row r="211" spans="1:1">
      <c r="A211" s="19"/>
    </row>
    <row r="212" spans="1:1">
      <c r="A212" s="19"/>
    </row>
    <row r="213" spans="1:1">
      <c r="A213" s="19"/>
    </row>
    <row r="214" spans="1:1">
      <c r="A214" s="19"/>
    </row>
    <row r="215" spans="1:1">
      <c r="A215" s="19"/>
    </row>
    <row r="216" spans="1:1">
      <c r="A216" s="19"/>
    </row>
    <row r="217" spans="1:1">
      <c r="A217" s="19"/>
    </row>
    <row r="218" spans="1:1">
      <c r="A218" s="19"/>
    </row>
    <row r="219" spans="1:1">
      <c r="A219" s="19"/>
    </row>
    <row r="220" spans="1:1">
      <c r="A220" s="19"/>
    </row>
    <row r="221" spans="1:1">
      <c r="A221" s="19"/>
    </row>
    <row r="222" spans="1:1">
      <c r="A222" s="19"/>
    </row>
    <row r="223" spans="1:1">
      <c r="A223" s="19"/>
    </row>
    <row r="224" spans="1:1">
      <c r="A224" s="19"/>
    </row>
    <row r="225" spans="1:1">
      <c r="A225" s="19"/>
    </row>
    <row r="226" spans="1:1">
      <c r="A226" s="19"/>
    </row>
    <row r="227" spans="1:1">
      <c r="A227" s="19"/>
    </row>
    <row r="228" spans="1:1">
      <c r="A228" s="19"/>
    </row>
    <row r="229" spans="1:1">
      <c r="A229" s="19"/>
    </row>
    <row r="230" spans="1:1">
      <c r="A230" s="19"/>
    </row>
    <row r="231" spans="1:1">
      <c r="A231" s="19"/>
    </row>
    <row r="232" spans="1:1">
      <c r="A232" s="19"/>
    </row>
    <row r="233" spans="1:1">
      <c r="A233" s="19"/>
    </row>
    <row r="234" spans="1:1">
      <c r="A234" s="19"/>
    </row>
    <row r="235" spans="1:1">
      <c r="A235" s="19"/>
    </row>
    <row r="236" spans="1:1">
      <c r="A236" s="19"/>
    </row>
    <row r="237" spans="1:1">
      <c r="A237" s="19"/>
    </row>
    <row r="238" spans="1:1">
      <c r="A238" s="19"/>
    </row>
    <row r="239" spans="1:1">
      <c r="A239" s="19"/>
    </row>
    <row r="240" spans="1:1">
      <c r="A240" s="19"/>
    </row>
    <row r="241" spans="1:1">
      <c r="A241" s="19"/>
    </row>
    <row r="242" spans="1:1">
      <c r="A242" s="19"/>
    </row>
    <row r="243" spans="1:1">
      <c r="A243" s="19"/>
    </row>
    <row r="244" spans="1:1">
      <c r="A244" s="19"/>
    </row>
    <row r="245" spans="1:1">
      <c r="A245" s="19"/>
    </row>
    <row r="246" spans="1:1">
      <c r="A246" s="19"/>
    </row>
    <row r="247" spans="1:1">
      <c r="A247" s="19"/>
    </row>
    <row r="248" spans="1:1">
      <c r="A248" s="19"/>
    </row>
  </sheetData>
  <mergeCells count="5">
    <mergeCell ref="F25:G25"/>
    <mergeCell ref="F26:G26"/>
    <mergeCell ref="A6:G6"/>
    <mergeCell ref="A11:G11"/>
    <mergeCell ref="A2:G2"/>
  </mergeCells>
  <pageMargins left="0.23622047244094491" right="0.15748031496062992" top="0.19685039370078741" bottom="0.19685039370078741" header="0.31496062992125984" footer="0.31496062992125984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H73"/>
  <sheetViews>
    <sheetView view="pageBreakPreview" zoomScale="75" zoomScaleNormal="75" zoomScaleSheetLayoutView="75" workbookViewId="0">
      <pane xSplit="1" ySplit="6" topLeftCell="B59" activePane="bottomRight" state="frozen"/>
      <selection activeCell="A67" sqref="A67"/>
      <selection pane="topRight" activeCell="A67" sqref="A67"/>
      <selection pane="bottomLeft" activeCell="A67" sqref="A67"/>
      <selection pane="bottomRight" activeCell="D8" sqref="D8:D68"/>
    </sheetView>
  </sheetViews>
  <sheetFormatPr defaultRowHeight="18.75"/>
  <cols>
    <col min="1" max="1" width="88" style="1" customWidth="1"/>
    <col min="2" max="2" width="15" style="1" customWidth="1"/>
    <col min="3" max="7" width="20.42578125" style="1" customWidth="1"/>
    <col min="8" max="8" width="18.42578125" style="1" customWidth="1"/>
    <col min="9" max="16384" width="9.140625" style="1"/>
  </cols>
  <sheetData>
    <row r="1" spans="1:8" ht="20.25">
      <c r="H1" s="129" t="s">
        <v>358</v>
      </c>
    </row>
    <row r="2" spans="1:8" ht="22.5">
      <c r="A2" s="552" t="s">
        <v>231</v>
      </c>
      <c r="B2" s="552"/>
      <c r="C2" s="552"/>
      <c r="D2" s="552"/>
      <c r="E2" s="552"/>
      <c r="F2" s="552"/>
      <c r="G2" s="552"/>
      <c r="H2" s="552"/>
    </row>
    <row r="3" spans="1:8">
      <c r="A3" s="8"/>
      <c r="B3" s="8"/>
      <c r="C3" s="8"/>
      <c r="D3" s="8"/>
      <c r="E3" s="8"/>
      <c r="F3" s="8"/>
      <c r="G3" s="8"/>
      <c r="H3" s="8" t="s">
        <v>383</v>
      </c>
    </row>
    <row r="4" spans="1:8" ht="48" customHeight="1">
      <c r="A4" s="534" t="s">
        <v>160</v>
      </c>
      <c r="B4" s="581" t="s">
        <v>0</v>
      </c>
      <c r="C4" s="534" t="s">
        <v>286</v>
      </c>
      <c r="D4" s="534"/>
      <c r="E4" s="535" t="s">
        <v>582</v>
      </c>
      <c r="F4" s="535"/>
      <c r="G4" s="535"/>
      <c r="H4" s="535"/>
    </row>
    <row r="5" spans="1:8" ht="56.25" customHeight="1">
      <c r="A5" s="534"/>
      <c r="B5" s="581"/>
      <c r="C5" s="442" t="s">
        <v>588</v>
      </c>
      <c r="D5" s="442" t="s">
        <v>583</v>
      </c>
      <c r="E5" s="109" t="s">
        <v>150</v>
      </c>
      <c r="F5" s="109" t="s">
        <v>146</v>
      </c>
      <c r="G5" s="110" t="s">
        <v>156</v>
      </c>
      <c r="H5" s="110" t="s">
        <v>157</v>
      </c>
    </row>
    <row r="6" spans="1:8" ht="22.5" customHeight="1">
      <c r="A6" s="110">
        <v>1</v>
      </c>
      <c r="B6" s="133">
        <v>2</v>
      </c>
      <c r="C6" s="110">
        <v>3</v>
      </c>
      <c r="D6" s="133">
        <v>4</v>
      </c>
      <c r="E6" s="110">
        <v>5</v>
      </c>
      <c r="F6" s="133">
        <v>6</v>
      </c>
      <c r="G6" s="110">
        <v>7</v>
      </c>
      <c r="H6" s="133">
        <v>8</v>
      </c>
    </row>
    <row r="7" spans="1:8" ht="27.75" customHeight="1">
      <c r="A7" s="131" t="s">
        <v>242</v>
      </c>
      <c r="B7" s="134"/>
      <c r="C7" s="134"/>
      <c r="D7" s="134"/>
      <c r="E7" s="134"/>
      <c r="F7" s="134"/>
      <c r="G7" s="134"/>
      <c r="H7" s="135"/>
    </row>
    <row r="8" spans="1:8" s="25" customFormat="1" ht="30" customHeight="1">
      <c r="A8" s="136" t="s">
        <v>217</v>
      </c>
      <c r="B8" s="137">
        <v>3000</v>
      </c>
      <c r="C8" s="477">
        <f>SUM(C9:C10,C12:C17)</f>
        <v>40113</v>
      </c>
      <c r="D8" s="298">
        <f t="shared" ref="D8:F8" si="0">SUM(D9:D10,D12:D17)</f>
        <v>47120</v>
      </c>
      <c r="E8" s="477">
        <f t="shared" si="0"/>
        <v>43710</v>
      </c>
      <c r="F8" s="114">
        <f t="shared" si="0"/>
        <v>47120</v>
      </c>
      <c r="G8" s="114">
        <f>F8-E8</f>
        <v>3410</v>
      </c>
      <c r="H8" s="301">
        <f>(F8/E8)*100</f>
        <v>107.80141843971631</v>
      </c>
    </row>
    <row r="9" spans="1:8" ht="27.75" customHeight="1">
      <c r="A9" s="116" t="s">
        <v>317</v>
      </c>
      <c r="B9" s="117">
        <v>3010</v>
      </c>
      <c r="C9" s="118">
        <v>39723</v>
      </c>
      <c r="D9" s="118">
        <v>46505</v>
      </c>
      <c r="E9" s="118">
        <v>42010</v>
      </c>
      <c r="F9" s="118">
        <v>46505</v>
      </c>
      <c r="G9" s="118">
        <f t="shared" ref="G9:G43" si="1">F9-E9</f>
        <v>4495</v>
      </c>
      <c r="H9" s="119">
        <f t="shared" ref="H9:H43" si="2">(F9/E9)*100</f>
        <v>110.69983337300641</v>
      </c>
    </row>
    <row r="10" spans="1:8" s="104" customFormat="1" ht="27.75" customHeight="1">
      <c r="A10" s="116" t="s">
        <v>232</v>
      </c>
      <c r="B10" s="117">
        <v>3020</v>
      </c>
      <c r="C10" s="311">
        <v>0</v>
      </c>
      <c r="D10" s="475">
        <v>0</v>
      </c>
      <c r="E10" s="311">
        <v>0</v>
      </c>
      <c r="F10" s="475">
        <v>0</v>
      </c>
      <c r="G10" s="211">
        <f t="shared" si="1"/>
        <v>0</v>
      </c>
      <c r="H10" s="212" t="e">
        <f t="shared" si="2"/>
        <v>#DIV/0!</v>
      </c>
    </row>
    <row r="11" spans="1:8" s="104" customFormat="1" ht="27.75" customHeight="1">
      <c r="A11" s="116" t="s">
        <v>233</v>
      </c>
      <c r="B11" s="117">
        <v>3021</v>
      </c>
      <c r="C11" s="311">
        <v>0</v>
      </c>
      <c r="D11" s="475">
        <v>0</v>
      </c>
      <c r="E11" s="311">
        <v>0</v>
      </c>
      <c r="F11" s="475">
        <v>0</v>
      </c>
      <c r="G11" s="211">
        <f t="shared" si="1"/>
        <v>0</v>
      </c>
      <c r="H11" s="212" t="e">
        <f t="shared" si="2"/>
        <v>#DIV/0!</v>
      </c>
    </row>
    <row r="12" spans="1:8" s="104" customFormat="1" ht="27.75" customHeight="1">
      <c r="A12" s="116" t="s">
        <v>316</v>
      </c>
      <c r="B12" s="117">
        <v>3030</v>
      </c>
      <c r="C12" s="311">
        <v>0</v>
      </c>
      <c r="D12" s="475">
        <v>0</v>
      </c>
      <c r="E12" s="311">
        <v>0</v>
      </c>
      <c r="F12" s="475">
        <v>0</v>
      </c>
      <c r="G12" s="211">
        <f t="shared" si="1"/>
        <v>0</v>
      </c>
      <c r="H12" s="212" t="e">
        <f t="shared" si="2"/>
        <v>#DIV/0!</v>
      </c>
    </row>
    <row r="13" spans="1:8" s="104" customFormat="1" ht="27.75" customHeight="1">
      <c r="A13" s="116" t="s">
        <v>384</v>
      </c>
      <c r="B13" s="117">
        <v>3040</v>
      </c>
      <c r="C13" s="311">
        <v>0</v>
      </c>
      <c r="D13" s="475">
        <v>0</v>
      </c>
      <c r="E13" s="311">
        <v>0</v>
      </c>
      <c r="F13" s="475">
        <v>0</v>
      </c>
      <c r="G13" s="211">
        <f t="shared" si="1"/>
        <v>0</v>
      </c>
      <c r="H13" s="212" t="e">
        <f t="shared" si="2"/>
        <v>#DIV/0!</v>
      </c>
    </row>
    <row r="14" spans="1:8" s="104" customFormat="1" ht="27.75" customHeight="1">
      <c r="A14" s="116" t="s">
        <v>218</v>
      </c>
      <c r="B14" s="117">
        <v>3050</v>
      </c>
      <c r="C14" s="118">
        <v>0</v>
      </c>
      <c r="D14" s="118">
        <v>0</v>
      </c>
      <c r="E14" s="118">
        <v>600</v>
      </c>
      <c r="F14" s="118">
        <v>0</v>
      </c>
      <c r="G14" s="118">
        <f t="shared" si="1"/>
        <v>-600</v>
      </c>
      <c r="H14" s="119">
        <f t="shared" si="2"/>
        <v>0</v>
      </c>
    </row>
    <row r="15" spans="1:8" s="104" customFormat="1" ht="27.75" customHeight="1">
      <c r="A15" s="116" t="s">
        <v>386</v>
      </c>
      <c r="B15" s="117">
        <v>3060</v>
      </c>
      <c r="C15" s="311">
        <v>0</v>
      </c>
      <c r="D15" s="475">
        <v>0</v>
      </c>
      <c r="E15" s="311">
        <v>0</v>
      </c>
      <c r="F15" s="475">
        <v>0</v>
      </c>
      <c r="G15" s="211"/>
      <c r="H15" s="212"/>
    </row>
    <row r="16" spans="1:8" s="104" customFormat="1" ht="45.75" customHeight="1">
      <c r="A16" s="116" t="s">
        <v>385</v>
      </c>
      <c r="B16" s="117">
        <v>3070</v>
      </c>
      <c r="C16" s="311">
        <v>0</v>
      </c>
      <c r="D16" s="475">
        <v>0</v>
      </c>
      <c r="E16" s="311">
        <v>16</v>
      </c>
      <c r="F16" s="475">
        <v>0</v>
      </c>
      <c r="G16" s="118">
        <f t="shared" ref="G16" si="3">F16-E16</f>
        <v>-16</v>
      </c>
      <c r="H16" s="212">
        <f t="shared" ref="H16" si="4">(F16/E16)*100</f>
        <v>0</v>
      </c>
    </row>
    <row r="17" spans="1:8" s="104" customFormat="1" ht="24.75" customHeight="1">
      <c r="A17" s="116" t="s">
        <v>318</v>
      </c>
      <c r="B17" s="117">
        <v>3080</v>
      </c>
      <c r="C17" s="311">
        <v>390</v>
      </c>
      <c r="D17" s="118">
        <v>615</v>
      </c>
      <c r="E17" s="311">
        <v>1084</v>
      </c>
      <c r="F17" s="118">
        <v>615</v>
      </c>
      <c r="G17" s="118">
        <f t="shared" si="1"/>
        <v>-469</v>
      </c>
      <c r="H17" s="119">
        <f t="shared" si="2"/>
        <v>56.734317343173437</v>
      </c>
    </row>
    <row r="18" spans="1:8" s="25" customFormat="1" ht="27.75" customHeight="1">
      <c r="A18" s="136" t="s">
        <v>226</v>
      </c>
      <c r="B18" s="137">
        <v>3100</v>
      </c>
      <c r="C18" s="310">
        <f>SUM(C19:C20,C21,C32,C33)</f>
        <v>-37769</v>
      </c>
      <c r="D18" s="114">
        <f t="shared" ref="D18:F18" si="5">SUM(D19:D20,D21,D32,D33)</f>
        <v>-42995</v>
      </c>
      <c r="E18" s="310">
        <f>SUM(E19:E20,E21,E32,E33)</f>
        <v>-41779</v>
      </c>
      <c r="F18" s="114">
        <f t="shared" si="5"/>
        <v>-42995</v>
      </c>
      <c r="G18" s="114">
        <f t="shared" si="1"/>
        <v>-1216</v>
      </c>
      <c r="H18" s="301">
        <f t="shared" si="2"/>
        <v>102.91055314871107</v>
      </c>
    </row>
    <row r="19" spans="1:8" s="104" customFormat="1" ht="24.75" customHeight="1">
      <c r="A19" s="116" t="s">
        <v>221</v>
      </c>
      <c r="B19" s="117">
        <v>3110</v>
      </c>
      <c r="C19" s="118">
        <v>-9820</v>
      </c>
      <c r="D19" s="118">
        <v>-14242</v>
      </c>
      <c r="E19" s="118">
        <v>-10500</v>
      </c>
      <c r="F19" s="118">
        <v>-14242</v>
      </c>
      <c r="G19" s="118">
        <f t="shared" si="1"/>
        <v>-3742</v>
      </c>
      <c r="H19" s="119">
        <f t="shared" si="2"/>
        <v>135.63809523809525</v>
      </c>
    </row>
    <row r="20" spans="1:8" s="104" customFormat="1" ht="27.75" customHeight="1">
      <c r="A20" s="116" t="s">
        <v>222</v>
      </c>
      <c r="B20" s="117">
        <v>3120</v>
      </c>
      <c r="C20" s="118">
        <v>-17507</v>
      </c>
      <c r="D20" s="118">
        <v>-17547</v>
      </c>
      <c r="E20" s="118">
        <v>-19810</v>
      </c>
      <c r="F20" s="118">
        <v>-17547</v>
      </c>
      <c r="G20" s="118">
        <f t="shared" si="1"/>
        <v>2263</v>
      </c>
      <c r="H20" s="119">
        <f t="shared" si="2"/>
        <v>88.576476527006562</v>
      </c>
    </row>
    <row r="21" spans="1:8" ht="42" customHeight="1">
      <c r="A21" s="116" t="s">
        <v>234</v>
      </c>
      <c r="B21" s="117">
        <v>3130</v>
      </c>
      <c r="C21" s="118">
        <f t="shared" ref="C21" si="6">SUM(C22:C31)</f>
        <v>-10374</v>
      </c>
      <c r="D21" s="118">
        <f t="shared" ref="D21:E21" si="7">SUM(D22:D31)</f>
        <v>-10941</v>
      </c>
      <c r="E21" s="311">
        <f t="shared" si="7"/>
        <v>-11291</v>
      </c>
      <c r="F21" s="118">
        <f>SUM(F22:F31)</f>
        <v>-10941</v>
      </c>
      <c r="G21" s="118">
        <f t="shared" si="1"/>
        <v>350</v>
      </c>
      <c r="H21" s="119">
        <f t="shared" si="2"/>
        <v>96.900185988840676</v>
      </c>
    </row>
    <row r="22" spans="1:8" s="104" customFormat="1" ht="27.75" customHeight="1">
      <c r="A22" s="116" t="s">
        <v>223</v>
      </c>
      <c r="B22" s="117">
        <v>3131</v>
      </c>
      <c r="C22" s="118">
        <v>-150</v>
      </c>
      <c r="D22" s="118">
        <v>-251</v>
      </c>
      <c r="E22" s="303">
        <v>-90</v>
      </c>
      <c r="F22" s="118">
        <v>-251</v>
      </c>
      <c r="G22" s="118">
        <f t="shared" si="1"/>
        <v>-161</v>
      </c>
      <c r="H22" s="119">
        <f t="shared" si="2"/>
        <v>278.88888888888886</v>
      </c>
    </row>
    <row r="23" spans="1:8" s="104" customFormat="1" ht="27.75" customHeight="1">
      <c r="A23" s="116" t="s">
        <v>224</v>
      </c>
      <c r="B23" s="117">
        <v>3132</v>
      </c>
      <c r="C23" s="118">
        <v>-1525</v>
      </c>
      <c r="D23" s="118">
        <v>-1827</v>
      </c>
      <c r="E23" s="302">
        <v>-1600</v>
      </c>
      <c r="F23" s="118">
        <v>-1827</v>
      </c>
      <c r="G23" s="118">
        <f t="shared" si="1"/>
        <v>-227</v>
      </c>
      <c r="H23" s="119">
        <f t="shared" si="2"/>
        <v>114.1875</v>
      </c>
    </row>
    <row r="24" spans="1:8" s="104" customFormat="1" ht="27.75" customHeight="1">
      <c r="A24" s="116" t="s">
        <v>70</v>
      </c>
      <c r="B24" s="117">
        <v>3133</v>
      </c>
      <c r="C24" s="118">
        <v>-3878</v>
      </c>
      <c r="D24" s="118">
        <v>-3942</v>
      </c>
      <c r="E24" s="302">
        <v>-4290</v>
      </c>
      <c r="F24" s="118">
        <v>-3942</v>
      </c>
      <c r="G24" s="118">
        <f t="shared" ref="G24" si="8">F24-E24</f>
        <v>348</v>
      </c>
      <c r="H24" s="119">
        <f t="shared" ref="H24" si="9">(F24/E24)*100</f>
        <v>91.888111888111894</v>
      </c>
    </row>
    <row r="25" spans="1:8" s="104" customFormat="1" ht="27" customHeight="1">
      <c r="A25" s="116" t="s">
        <v>71</v>
      </c>
      <c r="B25" s="117">
        <v>3134</v>
      </c>
      <c r="C25" s="302" t="s">
        <v>194</v>
      </c>
      <c r="D25" s="302" t="s">
        <v>194</v>
      </c>
      <c r="E25" s="316" t="s">
        <v>194</v>
      </c>
      <c r="F25" s="302" t="s">
        <v>194</v>
      </c>
      <c r="G25" s="211" t="e">
        <f t="shared" si="1"/>
        <v>#VALUE!</v>
      </c>
      <c r="H25" s="212" t="e">
        <f t="shared" si="2"/>
        <v>#VALUE!</v>
      </c>
    </row>
    <row r="26" spans="1:8" s="104" customFormat="1" ht="24.75" customHeight="1">
      <c r="A26" s="116" t="s">
        <v>297</v>
      </c>
      <c r="B26" s="117">
        <v>3135</v>
      </c>
      <c r="C26" s="118">
        <v>-49</v>
      </c>
      <c r="D26" s="118">
        <v>-49</v>
      </c>
      <c r="E26" s="303">
        <v>-50</v>
      </c>
      <c r="F26" s="118">
        <v>-49</v>
      </c>
      <c r="G26" s="118">
        <f t="shared" si="1"/>
        <v>1</v>
      </c>
      <c r="H26" s="119">
        <f t="shared" si="2"/>
        <v>98</v>
      </c>
    </row>
    <row r="27" spans="1:8" s="104" customFormat="1" ht="27.75" customHeight="1">
      <c r="A27" s="116" t="s">
        <v>298</v>
      </c>
      <c r="B27" s="117">
        <v>3136</v>
      </c>
      <c r="C27" s="302" t="s">
        <v>194</v>
      </c>
      <c r="D27" s="302" t="s">
        <v>194</v>
      </c>
      <c r="E27" s="316" t="s">
        <v>194</v>
      </c>
      <c r="F27" s="302" t="s">
        <v>194</v>
      </c>
      <c r="G27" s="211" t="e">
        <f t="shared" si="1"/>
        <v>#VALUE!</v>
      </c>
      <c r="H27" s="212" t="e">
        <f t="shared" si="2"/>
        <v>#VALUE!</v>
      </c>
    </row>
    <row r="28" spans="1:8" s="104" customFormat="1" ht="27.75" customHeight="1">
      <c r="A28" s="116" t="s">
        <v>303</v>
      </c>
      <c r="B28" s="117">
        <v>3137</v>
      </c>
      <c r="C28" s="302" t="s">
        <v>194</v>
      </c>
      <c r="D28" s="302" t="s">
        <v>194</v>
      </c>
      <c r="E28" s="316" t="s">
        <v>194</v>
      </c>
      <c r="F28" s="302" t="s">
        <v>194</v>
      </c>
      <c r="G28" s="211" t="e">
        <f t="shared" si="1"/>
        <v>#VALUE!</v>
      </c>
      <c r="H28" s="212" t="e">
        <f t="shared" si="2"/>
        <v>#VALUE!</v>
      </c>
    </row>
    <row r="29" spans="1:8" s="104" customFormat="1" ht="27.75" customHeight="1">
      <c r="A29" s="116" t="s">
        <v>379</v>
      </c>
      <c r="B29" s="117">
        <v>3138</v>
      </c>
      <c r="C29" s="118">
        <v>-324</v>
      </c>
      <c r="D29" s="118">
        <v>-329</v>
      </c>
      <c r="E29" s="303">
        <v>-357</v>
      </c>
      <c r="F29" s="118">
        <v>-329</v>
      </c>
      <c r="G29" s="118">
        <f t="shared" si="1"/>
        <v>28</v>
      </c>
      <c r="H29" s="119">
        <f t="shared" si="2"/>
        <v>92.156862745098039</v>
      </c>
    </row>
    <row r="30" spans="1:8" s="104" customFormat="1" ht="42" customHeight="1">
      <c r="A30" s="116" t="s">
        <v>442</v>
      </c>
      <c r="B30" s="117">
        <v>3139</v>
      </c>
      <c r="C30" s="118">
        <v>-4448</v>
      </c>
      <c r="D30" s="118">
        <v>-4543</v>
      </c>
      <c r="E30" s="303">
        <v>-4904</v>
      </c>
      <c r="F30" s="118">
        <v>-4543</v>
      </c>
      <c r="G30" s="118">
        <f t="shared" ref="G30" si="10">F30-E30</f>
        <v>361</v>
      </c>
      <c r="H30" s="119">
        <f t="shared" ref="H30" si="11">(F30/E30)*100</f>
        <v>92.638662316476356</v>
      </c>
    </row>
    <row r="31" spans="1:8" s="104" customFormat="1" ht="24.75" customHeight="1">
      <c r="A31" s="116" t="s">
        <v>73</v>
      </c>
      <c r="B31" s="117">
        <v>3140</v>
      </c>
      <c r="C31" s="302" t="s">
        <v>194</v>
      </c>
      <c r="D31" s="302" t="s">
        <v>194</v>
      </c>
      <c r="E31" s="316" t="s">
        <v>194</v>
      </c>
      <c r="F31" s="302" t="s">
        <v>194</v>
      </c>
      <c r="G31" s="211" t="e">
        <f t="shared" si="1"/>
        <v>#VALUE!</v>
      </c>
      <c r="H31" s="212" t="e">
        <f t="shared" si="2"/>
        <v>#VALUE!</v>
      </c>
    </row>
    <row r="32" spans="1:8" s="104" customFormat="1" ht="27" customHeight="1">
      <c r="A32" s="116" t="s">
        <v>225</v>
      </c>
      <c r="B32" s="117">
        <v>3150</v>
      </c>
      <c r="C32" s="302" t="s">
        <v>194</v>
      </c>
      <c r="D32" s="302" t="s">
        <v>194</v>
      </c>
      <c r="E32" s="316" t="s">
        <v>194</v>
      </c>
      <c r="F32" s="302" t="s">
        <v>194</v>
      </c>
      <c r="G32" s="211" t="e">
        <f t="shared" si="1"/>
        <v>#VALUE!</v>
      </c>
      <c r="H32" s="212" t="e">
        <f t="shared" si="2"/>
        <v>#VALUE!</v>
      </c>
    </row>
    <row r="33" spans="1:8" s="104" customFormat="1" ht="27.75" customHeight="1">
      <c r="A33" s="116" t="s">
        <v>315</v>
      </c>
      <c r="B33" s="117">
        <v>3160</v>
      </c>
      <c r="C33" s="118">
        <v>-68</v>
      </c>
      <c r="D33" s="118">
        <v>-265</v>
      </c>
      <c r="E33" s="311">
        <v>-178</v>
      </c>
      <c r="F33" s="118">
        <v>-265</v>
      </c>
      <c r="G33" s="118">
        <f t="shared" si="1"/>
        <v>-87</v>
      </c>
      <c r="H33" s="119">
        <f t="shared" si="2"/>
        <v>148.87640449438203</v>
      </c>
    </row>
    <row r="34" spans="1:8" s="25" customFormat="1" ht="30" customHeight="1">
      <c r="A34" s="136" t="s">
        <v>239</v>
      </c>
      <c r="B34" s="137">
        <v>3195</v>
      </c>
      <c r="C34" s="114">
        <f>SUM(C8,C18)</f>
        <v>2344</v>
      </c>
      <c r="D34" s="114">
        <f>SUM(D8,D18)</f>
        <v>4125</v>
      </c>
      <c r="E34" s="310">
        <f>SUM(E8,E18)</f>
        <v>1931</v>
      </c>
      <c r="F34" s="114">
        <f>SUM(F8,F18)</f>
        <v>4125</v>
      </c>
      <c r="G34" s="114">
        <f t="shared" si="1"/>
        <v>2194</v>
      </c>
      <c r="H34" s="301">
        <f t="shared" si="2"/>
        <v>213.61988606939408</v>
      </c>
    </row>
    <row r="35" spans="1:8" s="25" customFormat="1" ht="30" customHeight="1">
      <c r="A35" s="132" t="s">
        <v>243</v>
      </c>
      <c r="B35" s="137"/>
      <c r="C35" s="114"/>
      <c r="D35" s="114"/>
      <c r="E35" s="114"/>
      <c r="F35" s="114"/>
      <c r="G35" s="209">
        <f t="shared" si="1"/>
        <v>0</v>
      </c>
      <c r="H35" s="210" t="e">
        <f t="shared" si="2"/>
        <v>#DIV/0!</v>
      </c>
    </row>
    <row r="36" spans="1:8" s="25" customFormat="1" ht="30" customHeight="1">
      <c r="A36" s="136" t="s">
        <v>219</v>
      </c>
      <c r="B36" s="137">
        <v>3200</v>
      </c>
      <c r="C36" s="114">
        <f>SUM(C37:C40)</f>
        <v>0</v>
      </c>
      <c r="D36" s="114">
        <f>SUM(D37:D40)</f>
        <v>4460</v>
      </c>
      <c r="E36" s="114">
        <f>SUM(E37:E40)</f>
        <v>4460</v>
      </c>
      <c r="F36" s="114">
        <v>4460</v>
      </c>
      <c r="G36" s="114">
        <f t="shared" si="1"/>
        <v>0</v>
      </c>
      <c r="H36" s="301">
        <f t="shared" si="2"/>
        <v>100</v>
      </c>
    </row>
    <row r="37" spans="1:8" s="104" customFormat="1" ht="27.75" customHeight="1">
      <c r="A37" s="116" t="s">
        <v>235</v>
      </c>
      <c r="B37" s="117">
        <v>3210</v>
      </c>
      <c r="C37" s="118"/>
      <c r="D37" s="118"/>
      <c r="E37" s="118"/>
      <c r="F37" s="118"/>
      <c r="G37" s="211">
        <f t="shared" si="1"/>
        <v>0</v>
      </c>
      <c r="H37" s="212" t="e">
        <f t="shared" si="2"/>
        <v>#DIV/0!</v>
      </c>
    </row>
    <row r="38" spans="1:8" s="104" customFormat="1" ht="27.75" customHeight="1">
      <c r="A38" s="116" t="s">
        <v>236</v>
      </c>
      <c r="B38" s="117">
        <v>3220</v>
      </c>
      <c r="C38" s="118"/>
      <c r="D38" s="118"/>
      <c r="E38" s="118"/>
      <c r="F38" s="118"/>
      <c r="G38" s="211">
        <f t="shared" si="1"/>
        <v>0</v>
      </c>
      <c r="H38" s="212" t="e">
        <f t="shared" si="2"/>
        <v>#DIV/0!</v>
      </c>
    </row>
    <row r="39" spans="1:8" s="104" customFormat="1" ht="27.75" customHeight="1">
      <c r="A39" s="116" t="s">
        <v>48</v>
      </c>
      <c r="B39" s="117">
        <v>3230</v>
      </c>
      <c r="C39" s="118"/>
      <c r="D39" s="118"/>
      <c r="E39" s="118"/>
      <c r="F39" s="118"/>
      <c r="G39" s="211">
        <f t="shared" si="1"/>
        <v>0</v>
      </c>
      <c r="H39" s="212" t="e">
        <f t="shared" si="2"/>
        <v>#DIV/0!</v>
      </c>
    </row>
    <row r="40" spans="1:8" s="104" customFormat="1" ht="40.5" customHeight="1">
      <c r="A40" s="507" t="s">
        <v>691</v>
      </c>
      <c r="B40" s="117">
        <v>3240</v>
      </c>
      <c r="C40" s="118">
        <v>0</v>
      </c>
      <c r="D40" s="118">
        <v>4460</v>
      </c>
      <c r="E40" s="118">
        <v>4460</v>
      </c>
      <c r="F40" s="118">
        <v>4460</v>
      </c>
      <c r="G40" s="118">
        <f t="shared" si="1"/>
        <v>0</v>
      </c>
      <c r="H40" s="119">
        <f t="shared" si="2"/>
        <v>100</v>
      </c>
    </row>
    <row r="41" spans="1:8" s="25" customFormat="1" ht="30" customHeight="1">
      <c r="A41" s="136" t="s">
        <v>227</v>
      </c>
      <c r="B41" s="137">
        <v>3255</v>
      </c>
      <c r="C41" s="310">
        <f>SUM(C42,C44,C51)</f>
        <v>-3789</v>
      </c>
      <c r="D41" s="114">
        <f t="shared" ref="D41:F41" si="12">SUM(D42,D44,D51)</f>
        <v>-9796</v>
      </c>
      <c r="E41" s="310">
        <f t="shared" si="12"/>
        <v>-8613</v>
      </c>
      <c r="F41" s="114">
        <f t="shared" si="12"/>
        <v>-9796</v>
      </c>
      <c r="G41" s="114">
        <f t="shared" si="1"/>
        <v>-1183</v>
      </c>
      <c r="H41" s="301">
        <f t="shared" si="2"/>
        <v>113.73505166608615</v>
      </c>
    </row>
    <row r="42" spans="1:8" s="25" customFormat="1" ht="30" customHeight="1">
      <c r="A42" s="130" t="s">
        <v>387</v>
      </c>
      <c r="B42" s="138">
        <v>3260</v>
      </c>
      <c r="C42" s="302" t="s">
        <v>194</v>
      </c>
      <c r="D42" s="302" t="s">
        <v>194</v>
      </c>
      <c r="E42" s="316" t="str">
        <f t="shared" ref="E42" si="13">E43</f>
        <v>(    )</v>
      </c>
      <c r="F42" s="302" t="s">
        <v>194</v>
      </c>
      <c r="G42" s="211" t="e">
        <f t="shared" si="1"/>
        <v>#VALUE!</v>
      </c>
      <c r="H42" s="212" t="e">
        <f t="shared" si="2"/>
        <v>#VALUE!</v>
      </c>
    </row>
    <row r="43" spans="1:8" s="25" customFormat="1" ht="30" customHeight="1">
      <c r="A43" s="130" t="s">
        <v>388</v>
      </c>
      <c r="B43" s="138">
        <v>3261</v>
      </c>
      <c r="C43" s="302" t="s">
        <v>194</v>
      </c>
      <c r="D43" s="302" t="s">
        <v>194</v>
      </c>
      <c r="E43" s="316" t="s">
        <v>194</v>
      </c>
      <c r="F43" s="302" t="s">
        <v>194</v>
      </c>
      <c r="G43" s="211" t="e">
        <f t="shared" si="1"/>
        <v>#VALUE!</v>
      </c>
      <c r="H43" s="212" t="e">
        <f t="shared" si="2"/>
        <v>#VALUE!</v>
      </c>
    </row>
    <row r="44" spans="1:8" s="25" customFormat="1" ht="30" customHeight="1">
      <c r="A44" s="130" t="s">
        <v>389</v>
      </c>
      <c r="B44" s="138">
        <v>3270</v>
      </c>
      <c r="C44" s="118">
        <f t="shared" ref="C44" si="14">SUM(C45:C50)</f>
        <v>-3789</v>
      </c>
      <c r="D44" s="118">
        <f t="shared" ref="D44:F44" si="15">SUM(D45:D50)</f>
        <v>-9796</v>
      </c>
      <c r="E44" s="311">
        <f>SUM(E45:E50)</f>
        <v>-8613</v>
      </c>
      <c r="F44" s="118">
        <f t="shared" si="15"/>
        <v>-9796</v>
      </c>
      <c r="G44" s="118">
        <f>F44-E44</f>
        <v>-1183</v>
      </c>
      <c r="H44" s="119">
        <f>(F44/E44)*100</f>
        <v>113.73505166608615</v>
      </c>
    </row>
    <row r="45" spans="1:8" s="25" customFormat="1" ht="30" customHeight="1">
      <c r="A45" s="130" t="s">
        <v>397</v>
      </c>
      <c r="B45" s="138">
        <v>3271</v>
      </c>
      <c r="C45" s="302" t="s">
        <v>194</v>
      </c>
      <c r="D45" s="302" t="s">
        <v>194</v>
      </c>
      <c r="E45" s="316" t="s">
        <v>194</v>
      </c>
      <c r="F45" s="302" t="s">
        <v>194</v>
      </c>
      <c r="G45" s="211">
        <f t="shared" ref="G45" si="16">F47-E47</f>
        <v>-558</v>
      </c>
      <c r="H45" s="212">
        <f t="shared" ref="H45" si="17">(F47/E47)*100</f>
        <v>314.61538461538458</v>
      </c>
    </row>
    <row r="46" spans="1:8" s="104" customFormat="1" ht="27.75" customHeight="1">
      <c r="A46" s="116" t="s">
        <v>450</v>
      </c>
      <c r="B46" s="117">
        <v>3272</v>
      </c>
      <c r="C46" s="118">
        <v>-2953</v>
      </c>
      <c r="D46" s="118">
        <v>-3451</v>
      </c>
      <c r="E46" s="311">
        <v>-3893</v>
      </c>
      <c r="F46" s="118">
        <v>-3451</v>
      </c>
      <c r="G46" s="118">
        <f>F46-E46</f>
        <v>442</v>
      </c>
      <c r="H46" s="119">
        <f>(F46/E46)*100</f>
        <v>88.646288209606979</v>
      </c>
    </row>
    <row r="47" spans="1:8" s="197" customFormat="1" ht="39" customHeight="1">
      <c r="A47" s="398" t="s">
        <v>28</v>
      </c>
      <c r="B47" s="117">
        <v>3273</v>
      </c>
      <c r="C47" s="118">
        <v>-406</v>
      </c>
      <c r="D47" s="118">
        <v>-818</v>
      </c>
      <c r="E47" s="311">
        <v>-260</v>
      </c>
      <c r="F47" s="118">
        <v>-818</v>
      </c>
      <c r="G47" s="118">
        <f>F47-E47</f>
        <v>-558</v>
      </c>
      <c r="H47" s="119">
        <f>(F47/E47)*100</f>
        <v>314.61538461538458</v>
      </c>
    </row>
    <row r="48" spans="1:8" s="104" customFormat="1" ht="27.75" customHeight="1">
      <c r="A48" s="116" t="s">
        <v>398</v>
      </c>
      <c r="B48" s="117">
        <v>3274</v>
      </c>
      <c r="C48" s="118">
        <v>-220</v>
      </c>
      <c r="D48" s="118">
        <v>-813</v>
      </c>
      <c r="E48" s="316" t="s">
        <v>194</v>
      </c>
      <c r="F48" s="118">
        <v>-813</v>
      </c>
      <c r="G48" s="211" t="e">
        <f>F48-E48</f>
        <v>#VALUE!</v>
      </c>
      <c r="H48" s="212" t="e">
        <f>(F48/E48)*100</f>
        <v>#VALUE!</v>
      </c>
    </row>
    <row r="49" spans="1:8" s="104" customFormat="1" ht="42.75" customHeight="1">
      <c r="A49" s="116" t="s">
        <v>390</v>
      </c>
      <c r="B49" s="117">
        <v>3275</v>
      </c>
      <c r="C49" s="118">
        <v>-5</v>
      </c>
      <c r="D49" s="118">
        <v>-4714</v>
      </c>
      <c r="E49" s="316">
        <v>-4460</v>
      </c>
      <c r="F49" s="118">
        <v>-4714</v>
      </c>
      <c r="G49" s="118">
        <f>F49-E49</f>
        <v>-254</v>
      </c>
      <c r="H49" s="119">
        <f>(F49/E49)*100</f>
        <v>105.69506726457398</v>
      </c>
    </row>
    <row r="50" spans="1:8" s="104" customFormat="1" ht="27.75" customHeight="1">
      <c r="A50" s="116" t="s">
        <v>391</v>
      </c>
      <c r="B50" s="117">
        <v>3276</v>
      </c>
      <c r="C50" s="118">
        <v>-205</v>
      </c>
      <c r="D50" s="316" t="s">
        <v>194</v>
      </c>
      <c r="E50" s="316" t="s">
        <v>194</v>
      </c>
      <c r="F50" s="316" t="s">
        <v>194</v>
      </c>
      <c r="G50" s="211" t="e">
        <f>F50-E50</f>
        <v>#VALUE!</v>
      </c>
      <c r="H50" s="212" t="e">
        <f>(F50/E50)*100</f>
        <v>#VALUE!</v>
      </c>
    </row>
    <row r="51" spans="1:8" s="104" customFormat="1" ht="27.75" customHeight="1">
      <c r="A51" s="116" t="s">
        <v>315</v>
      </c>
      <c r="B51" s="117">
        <v>3280</v>
      </c>
      <c r="C51" s="302" t="s">
        <v>194</v>
      </c>
      <c r="D51" s="302" t="s">
        <v>194</v>
      </c>
      <c r="E51" s="316" t="s">
        <v>194</v>
      </c>
      <c r="F51" s="302" t="s">
        <v>194</v>
      </c>
      <c r="G51" s="211">
        <f t="shared" ref="G51:G59" si="18">F53-E53</f>
        <v>0</v>
      </c>
      <c r="H51" s="212" t="e">
        <f t="shared" ref="H51:H59" si="19">(F53/E53)*100</f>
        <v>#DIV/0!</v>
      </c>
    </row>
    <row r="52" spans="1:8" s="25" customFormat="1" ht="30" customHeight="1">
      <c r="A52" s="136" t="s">
        <v>107</v>
      </c>
      <c r="B52" s="137">
        <v>3295</v>
      </c>
      <c r="C52" s="310">
        <f>SUM(C36,C41)</f>
        <v>-3789</v>
      </c>
      <c r="D52" s="114">
        <f t="shared" ref="D52:F52" si="20">SUM(D36,D41)</f>
        <v>-5336</v>
      </c>
      <c r="E52" s="348">
        <f>SUM(E36,E41)</f>
        <v>-4153</v>
      </c>
      <c r="F52" s="114">
        <f t="shared" si="20"/>
        <v>-5336</v>
      </c>
      <c r="G52" s="114">
        <f>F52-E52</f>
        <v>-1183</v>
      </c>
      <c r="H52" s="301">
        <f>(F52/E52)*100</f>
        <v>128.48543221767397</v>
      </c>
    </row>
    <row r="53" spans="1:8" s="25" customFormat="1" ht="30" customHeight="1">
      <c r="A53" s="132" t="s">
        <v>244</v>
      </c>
      <c r="B53" s="137"/>
      <c r="C53" s="118"/>
      <c r="D53" s="118"/>
      <c r="E53" s="118"/>
      <c r="F53" s="118"/>
      <c r="G53" s="209">
        <f t="shared" si="18"/>
        <v>0</v>
      </c>
      <c r="H53" s="210" t="e">
        <f t="shared" si="19"/>
        <v>#DIV/0!</v>
      </c>
    </row>
    <row r="54" spans="1:8" s="25" customFormat="1" ht="30" customHeight="1">
      <c r="A54" s="136" t="s">
        <v>220</v>
      </c>
      <c r="B54" s="137">
        <v>3300</v>
      </c>
      <c r="C54" s="310">
        <f>SUM(C55,C56,C57)</f>
        <v>1828</v>
      </c>
      <c r="D54" s="114">
        <f t="shared" ref="D54:F54" si="21">SUM(D55:D57)</f>
        <v>2995</v>
      </c>
      <c r="E54" s="310">
        <f>SUM(E55,E56,E57)</f>
        <v>2988</v>
      </c>
      <c r="F54" s="114">
        <f t="shared" si="21"/>
        <v>2995</v>
      </c>
      <c r="G54" s="118">
        <f>F54-E54</f>
        <v>7</v>
      </c>
      <c r="H54" s="514">
        <f>(F54/E54)*100</f>
        <v>100.2342704149933</v>
      </c>
    </row>
    <row r="55" spans="1:8" s="104" customFormat="1" ht="27.75" customHeight="1">
      <c r="A55" s="116" t="s">
        <v>237</v>
      </c>
      <c r="B55" s="117">
        <v>3310</v>
      </c>
      <c r="C55" s="311"/>
      <c r="D55" s="114"/>
      <c r="E55" s="311"/>
      <c r="F55" s="114"/>
      <c r="G55" s="211">
        <f t="shared" si="18"/>
        <v>7</v>
      </c>
      <c r="H55" s="305" t="e">
        <f t="shared" si="19"/>
        <v>#DIV/0!</v>
      </c>
    </row>
    <row r="56" spans="1:8" s="104" customFormat="1" ht="27.75" customHeight="1">
      <c r="A56" s="116" t="s">
        <v>392</v>
      </c>
      <c r="B56" s="117">
        <v>3320</v>
      </c>
      <c r="C56" s="118">
        <v>1809</v>
      </c>
      <c r="D56" s="118">
        <v>2988</v>
      </c>
      <c r="E56" s="311">
        <v>2988</v>
      </c>
      <c r="F56" s="118">
        <v>2988</v>
      </c>
      <c r="G56" s="118">
        <f>F56-E56</f>
        <v>0</v>
      </c>
      <c r="H56" s="519">
        <f>(F56/E56)*100</f>
        <v>100</v>
      </c>
    </row>
    <row r="57" spans="1:8" s="104" customFormat="1" ht="27.75" customHeight="1">
      <c r="A57" s="474" t="s">
        <v>679</v>
      </c>
      <c r="B57" s="117">
        <v>3330</v>
      </c>
      <c r="C57" s="118">
        <v>19</v>
      </c>
      <c r="D57" s="118">
        <v>7</v>
      </c>
      <c r="E57" s="311">
        <v>0</v>
      </c>
      <c r="F57" s="118">
        <v>7</v>
      </c>
      <c r="G57" s="114">
        <f>F57-E57</f>
        <v>7</v>
      </c>
      <c r="H57" s="305" t="e">
        <f t="shared" si="19"/>
        <v>#VALUE!</v>
      </c>
    </row>
    <row r="58" spans="1:8" s="25" customFormat="1" ht="30" customHeight="1">
      <c r="A58" s="136" t="s">
        <v>228</v>
      </c>
      <c r="B58" s="137">
        <v>3345</v>
      </c>
      <c r="C58" s="310">
        <f>SUM(C59,C60,C61,C62,C63)</f>
        <v>-254</v>
      </c>
      <c r="D58" s="114">
        <f t="shared" ref="D58:F58" si="22">SUM(D59:D63)</f>
        <v>-984</v>
      </c>
      <c r="E58" s="310">
        <f t="shared" ref="E58" si="23">SUM(E59,E60,E61,E62,E63)</f>
        <v>-782</v>
      </c>
      <c r="F58" s="114">
        <f t="shared" si="22"/>
        <v>-984</v>
      </c>
      <c r="G58" s="114">
        <f>F58-E58</f>
        <v>-202</v>
      </c>
      <c r="H58" s="514">
        <f>(F58/E58)*100</f>
        <v>125.8312020460358</v>
      </c>
    </row>
    <row r="59" spans="1:8" s="104" customFormat="1" ht="27.75" customHeight="1">
      <c r="A59" s="116" t="s">
        <v>238</v>
      </c>
      <c r="B59" s="117">
        <v>3350</v>
      </c>
      <c r="C59" s="316" t="s">
        <v>194</v>
      </c>
      <c r="D59" s="302" t="s">
        <v>194</v>
      </c>
      <c r="E59" s="316" t="s">
        <v>194</v>
      </c>
      <c r="F59" s="302" t="s">
        <v>194</v>
      </c>
      <c r="G59" s="211">
        <f t="shared" si="18"/>
        <v>-74</v>
      </c>
      <c r="H59" s="305">
        <f t="shared" si="19"/>
        <v>922.22222222222217</v>
      </c>
    </row>
    <row r="60" spans="1:8" s="104" customFormat="1" ht="27.75" customHeight="1">
      <c r="A60" s="116" t="s">
        <v>393</v>
      </c>
      <c r="B60" s="117">
        <v>3360</v>
      </c>
      <c r="C60" s="316" t="s">
        <v>194</v>
      </c>
      <c r="D60" s="302">
        <v>-552</v>
      </c>
      <c r="E60" s="316">
        <v>-452</v>
      </c>
      <c r="F60" s="302">
        <v>-552</v>
      </c>
      <c r="G60" s="118">
        <f>F60-E60</f>
        <v>-100</v>
      </c>
      <c r="H60" s="519">
        <f>(F60/E60)*100</f>
        <v>122.12389380530972</v>
      </c>
    </row>
    <row r="61" spans="1:8" s="104" customFormat="1" ht="27.75" customHeight="1">
      <c r="A61" s="116" t="s">
        <v>394</v>
      </c>
      <c r="B61" s="117">
        <v>3370</v>
      </c>
      <c r="C61" s="118">
        <v>-56</v>
      </c>
      <c r="D61" s="118">
        <v>-83</v>
      </c>
      <c r="E61" s="316">
        <v>-9</v>
      </c>
      <c r="F61" s="118">
        <v>-83</v>
      </c>
      <c r="G61" s="118">
        <f t="shared" ref="G61:G66" si="24">F61-E61</f>
        <v>-74</v>
      </c>
      <c r="H61" s="519">
        <f t="shared" ref="H61:H63" si="25">(F61/E61)*100</f>
        <v>922.22222222222217</v>
      </c>
    </row>
    <row r="62" spans="1:8" s="104" customFormat="1" ht="48" customHeight="1">
      <c r="A62" s="116" t="s">
        <v>395</v>
      </c>
      <c r="B62" s="117">
        <v>3380</v>
      </c>
      <c r="C62" s="118">
        <v>-31</v>
      </c>
      <c r="D62" s="118">
        <v>-169</v>
      </c>
      <c r="E62" s="316">
        <v>-124</v>
      </c>
      <c r="F62" s="118">
        <v>-169</v>
      </c>
      <c r="G62" s="118">
        <f t="shared" si="24"/>
        <v>-45</v>
      </c>
      <c r="H62" s="519">
        <f t="shared" si="25"/>
        <v>136.29032258064515</v>
      </c>
    </row>
    <row r="63" spans="1:8" s="104" customFormat="1" ht="31.5" customHeight="1">
      <c r="A63" s="116" t="s">
        <v>315</v>
      </c>
      <c r="B63" s="117">
        <v>3390</v>
      </c>
      <c r="C63" s="118">
        <v>-167</v>
      </c>
      <c r="D63" s="118">
        <v>-180</v>
      </c>
      <c r="E63" s="311">
        <v>-197</v>
      </c>
      <c r="F63" s="118">
        <v>-180</v>
      </c>
      <c r="G63" s="118">
        <f t="shared" si="24"/>
        <v>17</v>
      </c>
      <c r="H63" s="519">
        <f t="shared" si="25"/>
        <v>91.370558375634516</v>
      </c>
    </row>
    <row r="64" spans="1:8" s="25" customFormat="1" ht="30" customHeight="1">
      <c r="A64" s="136" t="s">
        <v>108</v>
      </c>
      <c r="B64" s="137">
        <v>3395</v>
      </c>
      <c r="C64" s="310">
        <f>SUM(C54,C58)</f>
        <v>1574</v>
      </c>
      <c r="D64" s="114">
        <f t="shared" ref="D64:F64" si="26">SUM(D54,D58)</f>
        <v>2011</v>
      </c>
      <c r="E64" s="310">
        <f>SUM(E54,E58)</f>
        <v>2206</v>
      </c>
      <c r="F64" s="114">
        <f t="shared" si="26"/>
        <v>2011</v>
      </c>
      <c r="G64" s="114">
        <f>F64-E64</f>
        <v>-195</v>
      </c>
      <c r="H64" s="514">
        <f>(F64/E64)*100</f>
        <v>91.160471441523114</v>
      </c>
    </row>
    <row r="65" spans="1:8" s="25" customFormat="1" ht="30" customHeight="1">
      <c r="A65" s="136" t="s">
        <v>29</v>
      </c>
      <c r="B65" s="137">
        <v>3400</v>
      </c>
      <c r="C65" s="310">
        <f t="shared" ref="C65" si="27">SUM(C34,C52,C64)</f>
        <v>129</v>
      </c>
      <c r="D65" s="114">
        <f t="shared" ref="D65:F65" si="28">SUM(D34,D52,D64)</f>
        <v>800</v>
      </c>
      <c r="E65" s="310">
        <f t="shared" si="28"/>
        <v>-16</v>
      </c>
      <c r="F65" s="114">
        <f t="shared" si="28"/>
        <v>800</v>
      </c>
      <c r="G65" s="114">
        <f>F65-E65</f>
        <v>816</v>
      </c>
      <c r="H65" s="348">
        <f>(F65/E65)*100</f>
        <v>-5000</v>
      </c>
    </row>
    <row r="66" spans="1:8" s="104" customFormat="1" ht="27.75" customHeight="1">
      <c r="A66" s="116" t="s">
        <v>245</v>
      </c>
      <c r="B66" s="117">
        <v>3405</v>
      </c>
      <c r="C66" s="311">
        <v>329</v>
      </c>
      <c r="D66" s="118">
        <v>458</v>
      </c>
      <c r="E66" s="311">
        <v>458</v>
      </c>
      <c r="F66" s="118">
        <v>458</v>
      </c>
      <c r="G66" s="118">
        <f t="shared" si="24"/>
        <v>0</v>
      </c>
      <c r="H66" s="119">
        <f>(F66/E66)*100</f>
        <v>100</v>
      </c>
    </row>
    <row r="67" spans="1:8" s="104" customFormat="1" ht="27.75" customHeight="1">
      <c r="A67" s="116" t="s">
        <v>110</v>
      </c>
      <c r="B67" s="117">
        <v>3410</v>
      </c>
      <c r="C67" s="311"/>
      <c r="D67" s="114"/>
      <c r="E67" s="311"/>
      <c r="F67" s="114"/>
      <c r="G67" s="211" t="e">
        <f>#REF!-#REF!</f>
        <v>#REF!</v>
      </c>
      <c r="H67" s="212" t="e">
        <f>(#REF!/#REF!)*100</f>
        <v>#REF!</v>
      </c>
    </row>
    <row r="68" spans="1:8" s="104" customFormat="1" ht="31.5" customHeight="1">
      <c r="A68" s="175" t="s">
        <v>246</v>
      </c>
      <c r="B68" s="113">
        <v>3415</v>
      </c>
      <c r="C68" s="336">
        <f>SUM(C66,C65,C67)</f>
        <v>458</v>
      </c>
      <c r="D68" s="114">
        <f t="shared" ref="D68:F68" si="29">SUM(D66,D65,D67)</f>
        <v>1258</v>
      </c>
      <c r="E68" s="336">
        <f t="shared" si="29"/>
        <v>442</v>
      </c>
      <c r="F68" s="114">
        <f t="shared" si="29"/>
        <v>1258</v>
      </c>
      <c r="G68" s="114">
        <f>F68-E68</f>
        <v>816</v>
      </c>
      <c r="H68" s="301">
        <f>(F68/E68)*100</f>
        <v>284.61538461538464</v>
      </c>
    </row>
    <row r="69" spans="1:8" s="6" customFormat="1" ht="20.25">
      <c r="A69" s="139"/>
      <c r="B69" s="140"/>
      <c r="C69" s="140"/>
      <c r="D69" s="140"/>
      <c r="E69" s="140"/>
      <c r="F69" s="140"/>
      <c r="G69" s="140"/>
      <c r="H69" s="140"/>
    </row>
    <row r="70" spans="1:8" s="2" customFormat="1" ht="27.75" customHeight="1">
      <c r="A70" s="125" t="s">
        <v>579</v>
      </c>
      <c r="B70" s="126"/>
      <c r="C70" s="582" t="s">
        <v>142</v>
      </c>
      <c r="D70" s="582"/>
      <c r="E70" s="127"/>
      <c r="F70" s="406" t="s">
        <v>472</v>
      </c>
      <c r="G70" s="128"/>
      <c r="H70" s="128"/>
    </row>
    <row r="71" spans="1:8">
      <c r="A71" s="99" t="s">
        <v>375</v>
      </c>
      <c r="B71" s="44"/>
      <c r="C71" s="565" t="s">
        <v>66</v>
      </c>
      <c r="D71" s="565"/>
      <c r="E71" s="44"/>
      <c r="F71" s="97" t="s">
        <v>181</v>
      </c>
      <c r="G71" s="97"/>
      <c r="H71" s="97"/>
    </row>
    <row r="72" spans="1:8">
      <c r="A72" s="45"/>
      <c r="B72" s="45"/>
      <c r="C72" s="45"/>
      <c r="D72" s="45"/>
      <c r="E72" s="45"/>
      <c r="F72" s="45"/>
      <c r="G72" s="45"/>
      <c r="H72" s="45"/>
    </row>
    <row r="73" spans="1:8">
      <c r="A73" s="45"/>
      <c r="B73" s="45"/>
      <c r="C73" s="45"/>
      <c r="D73" s="45"/>
      <c r="E73" s="45"/>
      <c r="F73" s="45"/>
      <c r="G73" s="45"/>
      <c r="H73" s="45"/>
    </row>
  </sheetData>
  <mergeCells count="7">
    <mergeCell ref="C71:D71"/>
    <mergeCell ref="A2:H2"/>
    <mergeCell ref="A4:A5"/>
    <mergeCell ref="B4:B5"/>
    <mergeCell ref="C4:D4"/>
    <mergeCell ref="E4:H4"/>
    <mergeCell ref="C70:D70"/>
  </mergeCells>
  <phoneticPr fontId="3" type="noConversion"/>
  <pageMargins left="0.23622047244094491" right="0.15748031496062992" top="0.19685039370078741" bottom="0.19685039370078741" header="0.19685039370078741" footer="0.23622047244094491"/>
  <pageSetup paperSize="9" scale="65" orientation="landscape" r:id="rId1"/>
  <headerFooter alignWithMargins="0"/>
  <ignoredErrors>
    <ignoredError sqref="H13:H14 H8:H12 H16:H18 G19:H23 G25:H29 G31:H41 G42:H43 G48:H48 G50:H50 H53 H55 H57 H59 G62" evalError="1"/>
    <ignoredError sqref="D58:E58 F65 D65 D54:E54 G46:H46 H49 G45:H45 G52:H52 G56" formula="1"/>
    <ignoredError sqref="G51:H51 G53 G55 G59 G67:H67" evalError="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dimension ref="A2:I341"/>
  <sheetViews>
    <sheetView view="pageBreakPreview" topLeftCell="A105" zoomScale="80" zoomScaleNormal="70" zoomScaleSheetLayoutView="80" workbookViewId="0">
      <selection activeCell="E115" sqref="E115"/>
    </sheetView>
  </sheetViews>
  <sheetFormatPr defaultRowHeight="15.75"/>
  <cols>
    <col min="1" max="1" width="62.140625" style="363" customWidth="1"/>
    <col min="2" max="2" width="12" style="383" customWidth="1"/>
    <col min="3" max="3" width="15.28515625" style="383" customWidth="1"/>
    <col min="4" max="4" width="16.140625" style="383" customWidth="1"/>
    <col min="5" max="5" width="16.7109375" style="383" customWidth="1"/>
    <col min="6" max="6" width="16.140625" style="383" customWidth="1"/>
    <col min="7" max="7" width="16" style="383" customWidth="1"/>
    <col min="8" max="16384" width="9.140625" style="363"/>
  </cols>
  <sheetData>
    <row r="2" spans="1:7">
      <c r="A2" s="561" t="s">
        <v>445</v>
      </c>
      <c r="B2" s="561"/>
      <c r="C2" s="561"/>
      <c r="D2" s="561"/>
      <c r="E2" s="561"/>
      <c r="F2" s="561"/>
      <c r="G2" s="561"/>
    </row>
    <row r="3" spans="1:7">
      <c r="A3" s="364"/>
      <c r="B3" s="365"/>
      <c r="C3" s="365"/>
      <c r="D3" s="364"/>
      <c r="E3" s="364"/>
      <c r="F3" s="364"/>
      <c r="G3" s="365"/>
    </row>
    <row r="4" spans="1:7" ht="69" customHeight="1">
      <c r="A4" s="279" t="s">
        <v>160</v>
      </c>
      <c r="B4" s="258" t="s">
        <v>18</v>
      </c>
      <c r="C4" s="258" t="s">
        <v>584</v>
      </c>
      <c r="D4" s="258" t="s">
        <v>587</v>
      </c>
      <c r="E4" s="258" t="s">
        <v>586</v>
      </c>
      <c r="F4" s="258" t="s">
        <v>417</v>
      </c>
      <c r="G4" s="280" t="s">
        <v>416</v>
      </c>
    </row>
    <row r="5" spans="1:7" ht="30.75" customHeight="1">
      <c r="A5" s="279">
        <v>1</v>
      </c>
      <c r="B5" s="258">
        <v>2</v>
      </c>
      <c r="C5" s="258">
        <v>3</v>
      </c>
      <c r="D5" s="258">
        <v>4</v>
      </c>
      <c r="E5" s="258">
        <v>5</v>
      </c>
      <c r="F5" s="258">
        <v>6</v>
      </c>
      <c r="G5" s="258">
        <v>7</v>
      </c>
    </row>
    <row r="6" spans="1:7" ht="41.25" customHeight="1">
      <c r="A6" s="253" t="s">
        <v>242</v>
      </c>
      <c r="B6" s="258"/>
      <c r="C6" s="258"/>
      <c r="D6" s="277"/>
      <c r="E6" s="277"/>
      <c r="F6" s="277"/>
      <c r="G6" s="277"/>
    </row>
    <row r="7" spans="1:7" ht="38.25" customHeight="1">
      <c r="A7" s="357" t="s">
        <v>418</v>
      </c>
      <c r="B7" s="275"/>
      <c r="C7" s="275"/>
      <c r="D7" s="276"/>
      <c r="E7" s="276"/>
      <c r="F7" s="277"/>
      <c r="G7" s="277"/>
    </row>
    <row r="8" spans="1:7" ht="21" hidden="1" customHeight="1">
      <c r="A8" s="274"/>
      <c r="B8" s="275"/>
      <c r="C8" s="275"/>
      <c r="D8" s="276"/>
      <c r="E8" s="276"/>
      <c r="F8" s="277">
        <f t="shared" ref="F8:F115" si="0">E8-D8</f>
        <v>0</v>
      </c>
      <c r="G8" s="278" t="e">
        <f t="shared" ref="G8:G115" si="1">(E8/D8)*100</f>
        <v>#DIV/0!</v>
      </c>
    </row>
    <row r="9" spans="1:7" ht="27.75" hidden="1" customHeight="1">
      <c r="A9" s="269" t="s">
        <v>419</v>
      </c>
      <c r="B9" s="258">
        <v>3030</v>
      </c>
      <c r="C9" s="258"/>
      <c r="D9" s="277"/>
      <c r="E9" s="277"/>
      <c r="F9" s="277">
        <f t="shared" si="0"/>
        <v>0</v>
      </c>
      <c r="G9" s="278" t="e">
        <f t="shared" si="1"/>
        <v>#DIV/0!</v>
      </c>
    </row>
    <row r="10" spans="1:7" ht="21" hidden="1" customHeight="1">
      <c r="A10" s="274"/>
      <c r="B10" s="275"/>
      <c r="C10" s="275"/>
      <c r="D10" s="276"/>
      <c r="E10" s="276"/>
      <c r="F10" s="277">
        <f t="shared" si="0"/>
        <v>0</v>
      </c>
      <c r="G10" s="278" t="e">
        <f t="shared" si="1"/>
        <v>#DIV/0!</v>
      </c>
    </row>
    <row r="11" spans="1:7" ht="27.75" customHeight="1">
      <c r="A11" s="263" t="s">
        <v>420</v>
      </c>
      <c r="B11" s="254">
        <v>3080</v>
      </c>
      <c r="C11" s="366">
        <f>SUM(C12:C15)</f>
        <v>390</v>
      </c>
      <c r="D11" s="366">
        <f t="shared" ref="D11" si="2">SUM(D12:D15)</f>
        <v>1084</v>
      </c>
      <c r="E11" s="361">
        <f>SUM(E12:E15)</f>
        <v>615</v>
      </c>
      <c r="F11" s="401">
        <f t="shared" si="0"/>
        <v>-469</v>
      </c>
      <c r="G11" s="402">
        <f t="shared" si="1"/>
        <v>56.734317343173437</v>
      </c>
    </row>
    <row r="12" spans="1:7" ht="68.25" customHeight="1">
      <c r="A12" s="321" t="s">
        <v>505</v>
      </c>
      <c r="B12" s="258"/>
      <c r="C12" s="369">
        <v>356</v>
      </c>
      <c r="D12" s="369">
        <v>0</v>
      </c>
      <c r="E12" s="369">
        <v>501</v>
      </c>
      <c r="F12" s="388">
        <f t="shared" si="0"/>
        <v>501</v>
      </c>
      <c r="G12" s="388"/>
    </row>
    <row r="13" spans="1:7" ht="24" customHeight="1">
      <c r="A13" s="283" t="s">
        <v>506</v>
      </c>
      <c r="B13" s="258"/>
      <c r="C13" s="388">
        <v>34</v>
      </c>
      <c r="D13" s="388">
        <v>40</v>
      </c>
      <c r="E13" s="388">
        <v>114</v>
      </c>
      <c r="F13" s="388">
        <f t="shared" si="0"/>
        <v>74</v>
      </c>
      <c r="G13" s="389">
        <f t="shared" si="1"/>
        <v>285</v>
      </c>
    </row>
    <row r="14" spans="1:7" ht="22.5" customHeight="1">
      <c r="A14" s="283" t="s">
        <v>507</v>
      </c>
      <c r="B14" s="258"/>
      <c r="C14" s="277">
        <v>0</v>
      </c>
      <c r="D14" s="388">
        <v>3</v>
      </c>
      <c r="E14" s="277">
        <v>0</v>
      </c>
      <c r="F14" s="388">
        <f t="shared" si="0"/>
        <v>-3</v>
      </c>
      <c r="G14" s="388">
        <f t="shared" si="1"/>
        <v>0</v>
      </c>
    </row>
    <row r="15" spans="1:7" ht="21" customHeight="1">
      <c r="A15" s="283" t="s">
        <v>508</v>
      </c>
      <c r="B15" s="275"/>
      <c r="C15" s="276">
        <v>0</v>
      </c>
      <c r="D15" s="388">
        <v>1041</v>
      </c>
      <c r="E15" s="276">
        <v>0</v>
      </c>
      <c r="F15" s="388">
        <f t="shared" si="0"/>
        <v>-1041</v>
      </c>
      <c r="G15" s="388">
        <f t="shared" si="1"/>
        <v>0</v>
      </c>
    </row>
    <row r="16" spans="1:7" s="372" customFormat="1" ht="33" customHeight="1">
      <c r="A16" s="357" t="s">
        <v>226</v>
      </c>
      <c r="B16" s="281"/>
      <c r="C16" s="282"/>
      <c r="D16" s="282"/>
      <c r="E16" s="282"/>
      <c r="F16" s="277"/>
      <c r="G16" s="278"/>
    </row>
    <row r="17" spans="1:7" s="372" customFormat="1" ht="27" hidden="1" customHeight="1">
      <c r="A17" s="262" t="s">
        <v>421</v>
      </c>
      <c r="B17" s="267">
        <v>3140</v>
      </c>
      <c r="C17" s="267"/>
      <c r="D17" s="277"/>
      <c r="E17" s="277"/>
      <c r="F17" s="277">
        <f t="shared" si="0"/>
        <v>0</v>
      </c>
      <c r="G17" s="278" t="e">
        <f t="shared" si="1"/>
        <v>#DIV/0!</v>
      </c>
    </row>
    <row r="18" spans="1:7" ht="21" hidden="1" customHeight="1">
      <c r="A18" s="274"/>
      <c r="B18" s="275"/>
      <c r="C18" s="275"/>
      <c r="D18" s="276"/>
      <c r="E18" s="276"/>
      <c r="F18" s="277">
        <f t="shared" si="0"/>
        <v>0</v>
      </c>
      <c r="G18" s="278" t="e">
        <f t="shared" si="1"/>
        <v>#DIV/0!</v>
      </c>
    </row>
    <row r="19" spans="1:7" s="372" customFormat="1" ht="27" customHeight="1">
      <c r="A19" s="264" t="s">
        <v>215</v>
      </c>
      <c r="B19" s="261">
        <v>3160</v>
      </c>
      <c r="C19" s="390">
        <f>SUM(C20:C24)</f>
        <v>-68</v>
      </c>
      <c r="D19" s="390">
        <f t="shared" ref="D19" si="3">SUM(D20:D24)</f>
        <v>-178</v>
      </c>
      <c r="E19" s="390">
        <f>SUM(E20:E24)</f>
        <v>-265</v>
      </c>
      <c r="F19" s="401">
        <f t="shared" si="0"/>
        <v>-87</v>
      </c>
      <c r="G19" s="402">
        <f t="shared" si="1"/>
        <v>148.87640449438203</v>
      </c>
    </row>
    <row r="20" spans="1:7" s="372" customFormat="1" ht="24.75" customHeight="1">
      <c r="A20" s="283" t="s">
        <v>509</v>
      </c>
      <c r="B20" s="267"/>
      <c r="C20" s="391">
        <v>-41</v>
      </c>
      <c r="D20" s="391">
        <v>-20</v>
      </c>
      <c r="E20" s="391">
        <v>-10</v>
      </c>
      <c r="F20" s="388">
        <f t="shared" si="0"/>
        <v>10</v>
      </c>
      <c r="G20" s="389">
        <f t="shared" si="1"/>
        <v>50</v>
      </c>
    </row>
    <row r="21" spans="1:7" s="372" customFormat="1" ht="24.75" customHeight="1">
      <c r="A21" s="283" t="s">
        <v>510</v>
      </c>
      <c r="B21" s="267"/>
      <c r="C21" s="277">
        <v>0</v>
      </c>
      <c r="D21" s="391">
        <v>-145</v>
      </c>
      <c r="E21" s="391">
        <v>-142</v>
      </c>
      <c r="F21" s="388">
        <f t="shared" si="0"/>
        <v>3</v>
      </c>
      <c r="G21" s="484">
        <f t="shared" si="1"/>
        <v>97.931034482758619</v>
      </c>
    </row>
    <row r="22" spans="1:7" s="372" customFormat="1" ht="25.5" customHeight="1">
      <c r="A22" s="283" t="s">
        <v>511</v>
      </c>
      <c r="B22" s="267"/>
      <c r="C22" s="391">
        <v>-24</v>
      </c>
      <c r="D22" s="391">
        <v>0</v>
      </c>
      <c r="E22" s="391">
        <v>-26</v>
      </c>
      <c r="F22" s="388">
        <f t="shared" si="0"/>
        <v>-26</v>
      </c>
      <c r="G22" s="389"/>
    </row>
    <row r="23" spans="1:7" s="372" customFormat="1" ht="25.5" customHeight="1">
      <c r="A23" s="283" t="s">
        <v>576</v>
      </c>
      <c r="B23" s="267"/>
      <c r="C23" s="391">
        <v>-3</v>
      </c>
      <c r="D23" s="391"/>
      <c r="E23" s="391">
        <v>-49</v>
      </c>
      <c r="F23" s="388">
        <f t="shared" si="0"/>
        <v>-49</v>
      </c>
      <c r="G23" s="278"/>
    </row>
    <row r="24" spans="1:7" ht="21" customHeight="1">
      <c r="A24" s="283" t="s">
        <v>512</v>
      </c>
      <c r="B24" s="275"/>
      <c r="C24" s="276">
        <v>0</v>
      </c>
      <c r="D24" s="391">
        <v>-13</v>
      </c>
      <c r="E24" s="391">
        <v>-38</v>
      </c>
      <c r="F24" s="388">
        <f t="shared" si="0"/>
        <v>-25</v>
      </c>
      <c r="G24" s="484">
        <f t="shared" si="1"/>
        <v>292.30769230769226</v>
      </c>
    </row>
    <row r="25" spans="1:7" s="372" customFormat="1" ht="40.5" customHeight="1">
      <c r="A25" s="265" t="s">
        <v>243</v>
      </c>
      <c r="B25" s="261"/>
      <c r="C25" s="261"/>
      <c r="D25" s="284"/>
      <c r="E25" s="284"/>
      <c r="F25" s="277"/>
      <c r="G25" s="278"/>
    </row>
    <row r="26" spans="1:7" s="372" customFormat="1" ht="42" customHeight="1">
      <c r="A26" s="265" t="s">
        <v>219</v>
      </c>
      <c r="B26" s="281"/>
      <c r="C26" s="281"/>
      <c r="D26" s="282"/>
      <c r="E26" s="282"/>
      <c r="F26" s="277"/>
      <c r="G26" s="278"/>
    </row>
    <row r="27" spans="1:7" s="372" customFormat="1" ht="29.25" hidden="1" customHeight="1">
      <c r="A27" s="262" t="s">
        <v>420</v>
      </c>
      <c r="B27" s="267">
        <v>3240</v>
      </c>
      <c r="C27" s="276">
        <f>SUM(C28)</f>
        <v>0</v>
      </c>
      <c r="D27" s="361">
        <f>SUM(D28)</f>
        <v>4460</v>
      </c>
      <c r="E27" s="450">
        <f>SUM(E28)</f>
        <v>4460</v>
      </c>
      <c r="F27" s="284">
        <f t="shared" si="0"/>
        <v>0</v>
      </c>
      <c r="G27" s="284">
        <f t="shared" si="1"/>
        <v>100</v>
      </c>
    </row>
    <row r="28" spans="1:7" ht="48.75" hidden="1" customHeight="1">
      <c r="A28" s="283" t="s">
        <v>664</v>
      </c>
      <c r="B28" s="275"/>
      <c r="C28" s="276">
        <v>0</v>
      </c>
      <c r="D28" s="369">
        <v>4460</v>
      </c>
      <c r="E28" s="472">
        <v>4460</v>
      </c>
      <c r="F28" s="277">
        <f t="shared" ref="F28" si="4">E28-D28</f>
        <v>0</v>
      </c>
      <c r="G28" s="277">
        <f t="shared" ref="G28" si="5">(E28/D28)*100</f>
        <v>100</v>
      </c>
    </row>
    <row r="29" spans="1:7" s="372" customFormat="1" ht="33.75" hidden="1" customHeight="1">
      <c r="A29" s="265" t="s">
        <v>227</v>
      </c>
      <c r="B29" s="281"/>
      <c r="C29" s="281"/>
      <c r="D29" s="282"/>
      <c r="E29" s="282"/>
      <c r="F29" s="277"/>
      <c r="G29" s="278"/>
    </row>
    <row r="30" spans="1:7" s="372" customFormat="1" ht="41.25" hidden="1" customHeight="1">
      <c r="A30" s="283" t="s">
        <v>389</v>
      </c>
      <c r="B30" s="267"/>
      <c r="C30" s="267"/>
      <c r="D30" s="282"/>
      <c r="E30" s="282"/>
      <c r="F30" s="277">
        <f t="shared" si="0"/>
        <v>0</v>
      </c>
      <c r="G30" s="278" t="e">
        <f t="shared" si="1"/>
        <v>#DIV/0!</v>
      </c>
    </row>
    <row r="31" spans="1:7" s="372" customFormat="1" ht="33.75" hidden="1" customHeight="1">
      <c r="A31" s="283" t="s">
        <v>422</v>
      </c>
      <c r="B31" s="267">
        <v>3271</v>
      </c>
      <c r="C31" s="267"/>
      <c r="D31" s="282"/>
      <c r="E31" s="282"/>
      <c r="F31" s="277">
        <f t="shared" si="0"/>
        <v>0</v>
      </c>
      <c r="G31" s="278" t="e">
        <f t="shared" si="1"/>
        <v>#DIV/0!</v>
      </c>
    </row>
    <row r="32" spans="1:7" ht="21" hidden="1" customHeight="1">
      <c r="A32" s="274"/>
      <c r="B32" s="275"/>
      <c r="C32" s="275"/>
      <c r="D32" s="276"/>
      <c r="E32" s="276"/>
      <c r="F32" s="277">
        <f t="shared" si="0"/>
        <v>0</v>
      </c>
      <c r="G32" s="278" t="e">
        <f t="shared" si="1"/>
        <v>#DIV/0!</v>
      </c>
    </row>
    <row r="33" spans="1:7" s="372" customFormat="1" ht="45" customHeight="1">
      <c r="A33" s="357" t="s">
        <v>451</v>
      </c>
      <c r="B33" s="261">
        <v>3272</v>
      </c>
      <c r="C33" s="390">
        <f>SUM(C34:C64)</f>
        <v>-2953</v>
      </c>
      <c r="D33" s="390">
        <f>SUM(D34:D71)</f>
        <v>-3893</v>
      </c>
      <c r="E33" s="390">
        <f>SUM(E34:E71)</f>
        <v>-3451</v>
      </c>
      <c r="F33" s="401">
        <f t="shared" si="0"/>
        <v>442</v>
      </c>
      <c r="G33" s="284">
        <f t="shared" si="1"/>
        <v>88.646288209606979</v>
      </c>
    </row>
    <row r="34" spans="1:7" s="372" customFormat="1" ht="26.25" customHeight="1">
      <c r="A34" s="283" t="s">
        <v>513</v>
      </c>
      <c r="B34" s="267"/>
      <c r="C34" s="282">
        <v>0</v>
      </c>
      <c r="D34" s="391">
        <v>-600</v>
      </c>
      <c r="E34" s="282">
        <v>0</v>
      </c>
      <c r="F34" s="277">
        <v>0</v>
      </c>
      <c r="G34" s="278"/>
    </row>
    <row r="35" spans="1:7" s="372" customFormat="1" ht="21" customHeight="1">
      <c r="A35" s="283" t="s">
        <v>570</v>
      </c>
      <c r="B35" s="267"/>
      <c r="C35" s="391">
        <v>-33</v>
      </c>
      <c r="D35" s="391">
        <v>-35</v>
      </c>
      <c r="E35" s="391">
        <v>-63</v>
      </c>
      <c r="F35" s="388">
        <f t="shared" si="0"/>
        <v>-28</v>
      </c>
      <c r="G35" s="277">
        <f t="shared" si="1"/>
        <v>180</v>
      </c>
    </row>
    <row r="36" spans="1:7" s="372" customFormat="1" ht="21" customHeight="1">
      <c r="A36" s="101" t="s">
        <v>635</v>
      </c>
      <c r="B36" s="267"/>
      <c r="C36" s="282">
        <v>0</v>
      </c>
      <c r="D36" s="391">
        <v>0</v>
      </c>
      <c r="E36" s="467">
        <v>-6</v>
      </c>
      <c r="F36" s="388">
        <f t="shared" si="0"/>
        <v>-6</v>
      </c>
      <c r="G36" s="278" t="e">
        <f t="shared" si="1"/>
        <v>#DIV/0!</v>
      </c>
    </row>
    <row r="37" spans="1:7" s="372" customFormat="1" ht="21" customHeight="1">
      <c r="A37" s="101" t="s">
        <v>636</v>
      </c>
      <c r="B37" s="267"/>
      <c r="C37" s="282">
        <v>0</v>
      </c>
      <c r="D37" s="391">
        <v>0</v>
      </c>
      <c r="E37" s="467">
        <v>-26</v>
      </c>
      <c r="F37" s="388">
        <f t="shared" si="0"/>
        <v>-26</v>
      </c>
      <c r="G37" s="278" t="e">
        <f t="shared" si="1"/>
        <v>#DIV/0!</v>
      </c>
    </row>
    <row r="38" spans="1:7" s="372" customFormat="1" ht="21" customHeight="1">
      <c r="A38" s="101" t="s">
        <v>637</v>
      </c>
      <c r="B38" s="267"/>
      <c r="C38" s="282">
        <v>0</v>
      </c>
      <c r="D38" s="391">
        <v>0</v>
      </c>
      <c r="E38" s="467">
        <v>-8</v>
      </c>
      <c r="F38" s="388">
        <f t="shared" si="0"/>
        <v>-8</v>
      </c>
      <c r="G38" s="278" t="e">
        <f t="shared" si="1"/>
        <v>#DIV/0!</v>
      </c>
    </row>
    <row r="39" spans="1:7" s="372" customFormat="1" ht="21" customHeight="1">
      <c r="A39" s="101" t="s">
        <v>638</v>
      </c>
      <c r="B39" s="267"/>
      <c r="C39" s="282">
        <v>0</v>
      </c>
      <c r="D39" s="391">
        <v>0</v>
      </c>
      <c r="E39" s="467">
        <v>-100</v>
      </c>
      <c r="F39" s="388">
        <f t="shared" si="0"/>
        <v>-100</v>
      </c>
      <c r="G39" s="278" t="e">
        <f t="shared" si="1"/>
        <v>#DIV/0!</v>
      </c>
    </row>
    <row r="40" spans="1:7" s="372" customFormat="1" ht="21" customHeight="1">
      <c r="A40" s="101" t="s">
        <v>665</v>
      </c>
      <c r="B40" s="267"/>
      <c r="C40" s="282">
        <v>0</v>
      </c>
      <c r="D40" s="391">
        <v>0</v>
      </c>
      <c r="E40" s="467">
        <v>-311</v>
      </c>
      <c r="F40" s="388">
        <f t="shared" si="0"/>
        <v>-311</v>
      </c>
      <c r="G40" s="278" t="e">
        <f t="shared" si="1"/>
        <v>#DIV/0!</v>
      </c>
    </row>
    <row r="41" spans="1:7" s="372" customFormat="1" ht="27" customHeight="1">
      <c r="A41" s="101" t="s">
        <v>640</v>
      </c>
      <c r="B41" s="267"/>
      <c r="C41" s="282">
        <v>0</v>
      </c>
      <c r="D41" s="391">
        <v>0</v>
      </c>
      <c r="E41" s="467">
        <v>-49</v>
      </c>
      <c r="F41" s="388">
        <f t="shared" si="0"/>
        <v>-49</v>
      </c>
      <c r="G41" s="278" t="e">
        <f t="shared" si="1"/>
        <v>#DIV/0!</v>
      </c>
    </row>
    <row r="42" spans="1:7" s="372" customFormat="1" ht="22.5" customHeight="1">
      <c r="A42" s="392" t="s">
        <v>514</v>
      </c>
      <c r="B42" s="267"/>
      <c r="C42" s="391">
        <v>-317</v>
      </c>
      <c r="D42" s="391">
        <v>0</v>
      </c>
      <c r="E42" s="391">
        <v>0</v>
      </c>
      <c r="F42" s="388">
        <f t="shared" si="0"/>
        <v>0</v>
      </c>
      <c r="G42" s="278" t="e">
        <f t="shared" si="1"/>
        <v>#DIV/0!</v>
      </c>
    </row>
    <row r="43" spans="1:7" s="372" customFormat="1" ht="22.5" customHeight="1">
      <c r="A43" s="392" t="s">
        <v>515</v>
      </c>
      <c r="B43" s="267"/>
      <c r="C43" s="391">
        <v>-48</v>
      </c>
      <c r="D43" s="391">
        <v>0</v>
      </c>
      <c r="E43" s="391">
        <v>0</v>
      </c>
      <c r="F43" s="388">
        <f t="shared" si="0"/>
        <v>0</v>
      </c>
      <c r="G43" s="278" t="e">
        <f t="shared" si="1"/>
        <v>#DIV/0!</v>
      </c>
    </row>
    <row r="44" spans="1:7" s="372" customFormat="1" ht="22.5" customHeight="1">
      <c r="A44" s="392" t="s">
        <v>516</v>
      </c>
      <c r="B44" s="267"/>
      <c r="C44" s="391">
        <v>-10</v>
      </c>
      <c r="D44" s="391">
        <v>0</v>
      </c>
      <c r="E44" s="391">
        <v>0</v>
      </c>
      <c r="F44" s="388">
        <f t="shared" si="0"/>
        <v>0</v>
      </c>
      <c r="G44" s="278" t="e">
        <f t="shared" si="1"/>
        <v>#DIV/0!</v>
      </c>
    </row>
    <row r="45" spans="1:7" s="372" customFormat="1" ht="46.5" customHeight="1">
      <c r="A45" s="322" t="s">
        <v>517</v>
      </c>
      <c r="B45" s="267"/>
      <c r="C45" s="391">
        <v>-15</v>
      </c>
      <c r="D45" s="391">
        <v>0</v>
      </c>
      <c r="E45" s="391">
        <v>0</v>
      </c>
      <c r="F45" s="388">
        <f t="shared" si="0"/>
        <v>0</v>
      </c>
      <c r="G45" s="278" t="e">
        <f t="shared" si="1"/>
        <v>#DIV/0!</v>
      </c>
    </row>
    <row r="46" spans="1:7" s="372" customFormat="1" ht="19.5" customHeight="1">
      <c r="A46" s="283" t="s">
        <v>518</v>
      </c>
      <c r="B46" s="267"/>
      <c r="C46" s="369">
        <v>-200</v>
      </c>
      <c r="D46" s="391">
        <v>0</v>
      </c>
      <c r="E46" s="391">
        <v>0</v>
      </c>
      <c r="F46" s="388">
        <f t="shared" si="0"/>
        <v>0</v>
      </c>
      <c r="G46" s="278" t="e">
        <f t="shared" si="1"/>
        <v>#DIV/0!</v>
      </c>
    </row>
    <row r="47" spans="1:7" s="372" customFormat="1" ht="19.5" customHeight="1">
      <c r="A47" s="283" t="s">
        <v>519</v>
      </c>
      <c r="B47" s="267"/>
      <c r="C47" s="369">
        <v>-55</v>
      </c>
      <c r="D47" s="391">
        <v>-270</v>
      </c>
      <c r="E47" s="391">
        <v>0</v>
      </c>
      <c r="F47" s="388">
        <f t="shared" si="0"/>
        <v>270</v>
      </c>
      <c r="G47" s="277">
        <f t="shared" si="1"/>
        <v>0</v>
      </c>
    </row>
    <row r="48" spans="1:7" s="372" customFormat="1" ht="19.5" customHeight="1">
      <c r="A48" s="283" t="s">
        <v>568</v>
      </c>
      <c r="B48" s="267"/>
      <c r="C48" s="369">
        <v>-10</v>
      </c>
      <c r="D48" s="391">
        <v>0</v>
      </c>
      <c r="E48" s="391">
        <v>0</v>
      </c>
      <c r="F48" s="388">
        <f t="shared" si="0"/>
        <v>0</v>
      </c>
      <c r="G48" s="278" t="e">
        <f t="shared" si="1"/>
        <v>#DIV/0!</v>
      </c>
    </row>
    <row r="49" spans="1:7" s="372" customFormat="1" ht="19.5" customHeight="1">
      <c r="A49" s="283" t="s">
        <v>520</v>
      </c>
      <c r="B49" s="267"/>
      <c r="C49" s="369">
        <v>-11</v>
      </c>
      <c r="D49" s="391">
        <v>0</v>
      </c>
      <c r="E49" s="391">
        <v>0</v>
      </c>
      <c r="F49" s="388">
        <f t="shared" si="0"/>
        <v>0</v>
      </c>
      <c r="G49" s="278" t="e">
        <f t="shared" si="1"/>
        <v>#DIV/0!</v>
      </c>
    </row>
    <row r="50" spans="1:7" s="372" customFormat="1" ht="19.5" customHeight="1">
      <c r="A50" s="283" t="s">
        <v>521</v>
      </c>
      <c r="B50" s="267"/>
      <c r="C50" s="369">
        <v>-60</v>
      </c>
      <c r="D50" s="391">
        <v>0</v>
      </c>
      <c r="E50" s="391">
        <v>0</v>
      </c>
      <c r="F50" s="388">
        <f t="shared" si="0"/>
        <v>0</v>
      </c>
      <c r="G50" s="278" t="e">
        <f t="shared" si="1"/>
        <v>#DIV/0!</v>
      </c>
    </row>
    <row r="51" spans="1:7" s="372" customFormat="1" ht="19.5" customHeight="1">
      <c r="A51" s="283" t="s">
        <v>522</v>
      </c>
      <c r="B51" s="267"/>
      <c r="C51" s="369">
        <v>-38</v>
      </c>
      <c r="D51" s="391">
        <v>0</v>
      </c>
      <c r="E51" s="391">
        <v>0</v>
      </c>
      <c r="F51" s="388">
        <f t="shared" si="0"/>
        <v>0</v>
      </c>
      <c r="G51" s="278" t="e">
        <f t="shared" si="1"/>
        <v>#DIV/0!</v>
      </c>
    </row>
    <row r="52" spans="1:7" s="372" customFormat="1" ht="19.5" customHeight="1">
      <c r="A52" s="283" t="s">
        <v>523</v>
      </c>
      <c r="B52" s="267"/>
      <c r="C52" s="369">
        <v>-100</v>
      </c>
      <c r="D52" s="391">
        <v>0</v>
      </c>
      <c r="E52" s="391">
        <v>0</v>
      </c>
      <c r="F52" s="388">
        <f t="shared" si="0"/>
        <v>0</v>
      </c>
      <c r="G52" s="278" t="e">
        <f t="shared" si="1"/>
        <v>#DIV/0!</v>
      </c>
    </row>
    <row r="53" spans="1:7" s="372" customFormat="1" ht="19.5" customHeight="1">
      <c r="A53" s="283" t="s">
        <v>524</v>
      </c>
      <c r="B53" s="267"/>
      <c r="C53" s="369">
        <v>-1076</v>
      </c>
      <c r="D53" s="391">
        <v>0</v>
      </c>
      <c r="E53" s="391">
        <v>0</v>
      </c>
      <c r="F53" s="388">
        <f t="shared" si="0"/>
        <v>0</v>
      </c>
      <c r="G53" s="278" t="e">
        <f t="shared" si="1"/>
        <v>#DIV/0!</v>
      </c>
    </row>
    <row r="54" spans="1:7" s="372" customFormat="1" ht="20.25" customHeight="1">
      <c r="A54" s="283" t="s">
        <v>525</v>
      </c>
      <c r="B54" s="267"/>
      <c r="C54" s="369">
        <v>-230</v>
      </c>
      <c r="D54" s="391">
        <v>0</v>
      </c>
      <c r="E54" s="391">
        <v>0</v>
      </c>
      <c r="F54" s="388">
        <f t="shared" si="0"/>
        <v>0</v>
      </c>
      <c r="G54" s="278" t="e">
        <f t="shared" si="1"/>
        <v>#DIV/0!</v>
      </c>
    </row>
    <row r="55" spans="1:7" s="372" customFormat="1" ht="20.25" customHeight="1">
      <c r="A55" s="283" t="s">
        <v>526</v>
      </c>
      <c r="B55" s="267"/>
      <c r="C55" s="369">
        <v>-230</v>
      </c>
      <c r="D55" s="391">
        <v>0</v>
      </c>
      <c r="E55" s="391">
        <v>0</v>
      </c>
      <c r="F55" s="388">
        <f t="shared" si="0"/>
        <v>0</v>
      </c>
      <c r="G55" s="278" t="e">
        <f t="shared" si="1"/>
        <v>#DIV/0!</v>
      </c>
    </row>
    <row r="56" spans="1:7" s="372" customFormat="1" ht="20.25" customHeight="1">
      <c r="A56" s="283" t="s">
        <v>527</v>
      </c>
      <c r="B56" s="267"/>
      <c r="C56" s="369">
        <v>-162</v>
      </c>
      <c r="D56" s="391">
        <v>0</v>
      </c>
      <c r="E56" s="391">
        <v>0</v>
      </c>
      <c r="F56" s="388">
        <f t="shared" si="0"/>
        <v>0</v>
      </c>
      <c r="G56" s="278" t="e">
        <f t="shared" si="1"/>
        <v>#DIV/0!</v>
      </c>
    </row>
    <row r="57" spans="1:7" s="372" customFormat="1" ht="20.25" customHeight="1">
      <c r="A57" s="283" t="s">
        <v>528</v>
      </c>
      <c r="B57" s="267"/>
      <c r="C57" s="369">
        <v>-26</v>
      </c>
      <c r="D57" s="391">
        <v>0</v>
      </c>
      <c r="E57" s="391">
        <v>0</v>
      </c>
      <c r="F57" s="388">
        <f t="shared" si="0"/>
        <v>0</v>
      </c>
      <c r="G57" s="278" t="e">
        <f t="shared" si="1"/>
        <v>#DIV/0!</v>
      </c>
    </row>
    <row r="58" spans="1:7" s="372" customFormat="1" ht="24" customHeight="1">
      <c r="A58" s="283" t="s">
        <v>529</v>
      </c>
      <c r="B58" s="267"/>
      <c r="C58" s="369">
        <v>-27</v>
      </c>
      <c r="D58" s="391">
        <v>0</v>
      </c>
      <c r="E58" s="391">
        <v>0</v>
      </c>
      <c r="F58" s="388">
        <f t="shared" si="0"/>
        <v>0</v>
      </c>
      <c r="G58" s="278" t="e">
        <f t="shared" si="1"/>
        <v>#DIV/0!</v>
      </c>
    </row>
    <row r="59" spans="1:7" s="372" customFormat="1" ht="24" customHeight="1">
      <c r="A59" s="283" t="s">
        <v>530</v>
      </c>
      <c r="B59" s="267"/>
      <c r="C59" s="369">
        <v>-28</v>
      </c>
      <c r="D59" s="391">
        <v>0</v>
      </c>
      <c r="E59" s="391">
        <v>0</v>
      </c>
      <c r="F59" s="388">
        <f t="shared" si="0"/>
        <v>0</v>
      </c>
      <c r="G59" s="278" t="e">
        <f t="shared" si="1"/>
        <v>#DIV/0!</v>
      </c>
    </row>
    <row r="60" spans="1:7" s="372" customFormat="1" ht="24.75" customHeight="1">
      <c r="A60" s="283" t="s">
        <v>531</v>
      </c>
      <c r="B60" s="267"/>
      <c r="C60" s="369">
        <v>-30</v>
      </c>
      <c r="D60" s="391">
        <v>0</v>
      </c>
      <c r="E60" s="391">
        <v>0</v>
      </c>
      <c r="F60" s="388">
        <f t="shared" si="0"/>
        <v>0</v>
      </c>
      <c r="G60" s="278" t="e">
        <f t="shared" si="1"/>
        <v>#DIV/0!</v>
      </c>
    </row>
    <row r="61" spans="1:7" s="372" customFormat="1" ht="24.75" customHeight="1">
      <c r="A61" s="283" t="s">
        <v>572</v>
      </c>
      <c r="B61" s="267"/>
      <c r="C61" s="369">
        <v>-44</v>
      </c>
      <c r="D61" s="391">
        <v>0</v>
      </c>
      <c r="E61" s="391">
        <v>0</v>
      </c>
      <c r="F61" s="388">
        <f t="shared" si="0"/>
        <v>0</v>
      </c>
      <c r="G61" s="278" t="e">
        <f t="shared" si="1"/>
        <v>#DIV/0!</v>
      </c>
    </row>
    <row r="62" spans="1:7" s="372" customFormat="1" ht="24.75" customHeight="1">
      <c r="A62" s="283" t="s">
        <v>573</v>
      </c>
      <c r="B62" s="267"/>
      <c r="C62" s="369">
        <v>-30</v>
      </c>
      <c r="D62" s="391">
        <v>0</v>
      </c>
      <c r="E62" s="391">
        <v>0</v>
      </c>
      <c r="F62" s="388">
        <f t="shared" si="0"/>
        <v>0</v>
      </c>
      <c r="G62" s="278" t="e">
        <f t="shared" si="1"/>
        <v>#DIV/0!</v>
      </c>
    </row>
    <row r="63" spans="1:7" s="372" customFormat="1" ht="24.75" customHeight="1">
      <c r="A63" s="283" t="s">
        <v>569</v>
      </c>
      <c r="B63" s="267"/>
      <c r="C63" s="369">
        <v>-75</v>
      </c>
      <c r="D63" s="391">
        <v>0</v>
      </c>
      <c r="E63" s="391">
        <v>0</v>
      </c>
      <c r="F63" s="388">
        <f t="shared" si="0"/>
        <v>0</v>
      </c>
      <c r="G63" s="278" t="e">
        <f t="shared" si="1"/>
        <v>#DIV/0!</v>
      </c>
    </row>
    <row r="64" spans="1:7" ht="21" customHeight="1">
      <c r="A64" s="283" t="s">
        <v>571</v>
      </c>
      <c r="B64" s="275"/>
      <c r="C64" s="369">
        <v>-98</v>
      </c>
      <c r="D64" s="391">
        <v>0</v>
      </c>
      <c r="E64" s="391">
        <v>0</v>
      </c>
      <c r="F64" s="388">
        <f t="shared" si="0"/>
        <v>0</v>
      </c>
      <c r="G64" s="278" t="e">
        <f t="shared" si="1"/>
        <v>#DIV/0!</v>
      </c>
    </row>
    <row r="65" spans="1:7" ht="21" customHeight="1">
      <c r="A65" s="101" t="s">
        <v>611</v>
      </c>
      <c r="B65" s="275"/>
      <c r="C65" s="369">
        <v>0</v>
      </c>
      <c r="D65" s="369">
        <v>-110</v>
      </c>
      <c r="E65" s="369">
        <v>-10</v>
      </c>
      <c r="F65" s="388">
        <f t="shared" si="0"/>
        <v>100</v>
      </c>
      <c r="G65" s="277">
        <f t="shared" si="1"/>
        <v>9.0909090909090917</v>
      </c>
    </row>
    <row r="66" spans="1:7" ht="21" customHeight="1">
      <c r="A66" s="283" t="s">
        <v>612</v>
      </c>
      <c r="B66" s="275"/>
      <c r="C66" s="369">
        <v>0</v>
      </c>
      <c r="D66" s="369">
        <v>-75</v>
      </c>
      <c r="E66" s="369">
        <v>-75</v>
      </c>
      <c r="F66" s="388">
        <f t="shared" si="0"/>
        <v>0</v>
      </c>
      <c r="G66" s="277">
        <f t="shared" si="1"/>
        <v>100</v>
      </c>
    </row>
    <row r="67" spans="1:7" ht="21" customHeight="1">
      <c r="A67" s="283" t="s">
        <v>613</v>
      </c>
      <c r="B67" s="275"/>
      <c r="C67" s="369">
        <v>0</v>
      </c>
      <c r="D67" s="369">
        <v>-867</v>
      </c>
      <c r="E67" s="369">
        <v>-867</v>
      </c>
      <c r="F67" s="388">
        <f t="shared" si="0"/>
        <v>0</v>
      </c>
      <c r="G67" s="277">
        <f t="shared" si="1"/>
        <v>100</v>
      </c>
    </row>
    <row r="68" spans="1:7" ht="21" customHeight="1">
      <c r="A68" s="283" t="s">
        <v>614</v>
      </c>
      <c r="B68" s="275"/>
      <c r="C68" s="369">
        <v>0</v>
      </c>
      <c r="D68" s="369">
        <v>-348</v>
      </c>
      <c r="E68" s="369">
        <v>-348</v>
      </c>
      <c r="F68" s="388">
        <f t="shared" si="0"/>
        <v>0</v>
      </c>
      <c r="G68" s="277">
        <f t="shared" si="1"/>
        <v>100</v>
      </c>
    </row>
    <row r="69" spans="1:7" ht="21" customHeight="1">
      <c r="A69" s="283" t="s">
        <v>615</v>
      </c>
      <c r="B69" s="275"/>
      <c r="C69" s="369">
        <v>0</v>
      </c>
      <c r="D69" s="369">
        <v>-49</v>
      </c>
      <c r="E69" s="369">
        <v>-49</v>
      </c>
      <c r="F69" s="388">
        <f t="shared" si="0"/>
        <v>0</v>
      </c>
      <c r="G69" s="277">
        <f t="shared" si="1"/>
        <v>100</v>
      </c>
    </row>
    <row r="70" spans="1:7" ht="21" customHeight="1">
      <c r="A70" s="283" t="s">
        <v>616</v>
      </c>
      <c r="B70" s="275"/>
      <c r="C70" s="369">
        <v>0</v>
      </c>
      <c r="D70" s="369">
        <v>-137</v>
      </c>
      <c r="E70" s="369">
        <v>-137</v>
      </c>
      <c r="F70" s="388">
        <f t="shared" si="0"/>
        <v>0</v>
      </c>
      <c r="G70" s="277">
        <f t="shared" si="1"/>
        <v>100</v>
      </c>
    </row>
    <row r="71" spans="1:7" ht="38.25" customHeight="1">
      <c r="A71" s="283" t="s">
        <v>617</v>
      </c>
      <c r="B71" s="275"/>
      <c r="C71" s="369">
        <v>0</v>
      </c>
      <c r="D71" s="369">
        <v>-1402</v>
      </c>
      <c r="E71" s="369">
        <v>-1402</v>
      </c>
      <c r="F71" s="388">
        <f t="shared" si="0"/>
        <v>0</v>
      </c>
      <c r="G71" s="277">
        <f t="shared" si="1"/>
        <v>100</v>
      </c>
    </row>
    <row r="72" spans="1:7" ht="34.5" customHeight="1">
      <c r="A72" s="357" t="s">
        <v>28</v>
      </c>
      <c r="B72" s="261">
        <v>3273</v>
      </c>
      <c r="C72" s="390">
        <f>SUM(C73:C90)</f>
        <v>-406</v>
      </c>
      <c r="D72" s="390">
        <f>SUM(D73:D90)</f>
        <v>-260</v>
      </c>
      <c r="E72" s="390">
        <f>SUM(E73:E90)</f>
        <v>-818</v>
      </c>
      <c r="F72" s="401">
        <f t="shared" si="0"/>
        <v>-558</v>
      </c>
      <c r="G72" s="284">
        <f t="shared" si="1"/>
        <v>314.61538461538458</v>
      </c>
    </row>
    <row r="73" spans="1:7" ht="29.25" customHeight="1">
      <c r="A73" s="283" t="s">
        <v>532</v>
      </c>
      <c r="B73" s="261"/>
      <c r="C73" s="369">
        <v>-194</v>
      </c>
      <c r="D73" s="391">
        <v>-150</v>
      </c>
      <c r="E73" s="369">
        <v>-401</v>
      </c>
      <c r="F73" s="388">
        <f t="shared" ref="F73:F93" si="6">E73-D73</f>
        <v>-251</v>
      </c>
      <c r="G73" s="277">
        <f t="shared" ref="G73:G98" si="7">(E73/D73)*100</f>
        <v>267.33333333333331</v>
      </c>
    </row>
    <row r="74" spans="1:7" ht="29.25" customHeight="1">
      <c r="A74" s="283" t="s">
        <v>649</v>
      </c>
      <c r="B74" s="261"/>
      <c r="C74" s="369">
        <v>0</v>
      </c>
      <c r="D74" s="369">
        <v>0</v>
      </c>
      <c r="E74" s="369">
        <v>-35</v>
      </c>
      <c r="F74" s="388">
        <f t="shared" ref="F74:F87" si="8">E74-D74</f>
        <v>-35</v>
      </c>
      <c r="G74" s="278" t="e">
        <f t="shared" ref="G74:G87" si="9">(E74/D74)*100</f>
        <v>#DIV/0!</v>
      </c>
    </row>
    <row r="75" spans="1:7" ht="29.25" customHeight="1">
      <c r="A75" s="283" t="s">
        <v>650</v>
      </c>
      <c r="B75" s="261"/>
      <c r="C75" s="369">
        <v>0</v>
      </c>
      <c r="D75" s="369">
        <v>0</v>
      </c>
      <c r="E75" s="369">
        <v>-36</v>
      </c>
      <c r="F75" s="388">
        <f t="shared" si="8"/>
        <v>-36</v>
      </c>
      <c r="G75" s="278" t="e">
        <f t="shared" si="9"/>
        <v>#DIV/0!</v>
      </c>
    </row>
    <row r="76" spans="1:7" ht="29.25" customHeight="1">
      <c r="A76" s="283" t="s">
        <v>646</v>
      </c>
      <c r="B76" s="261"/>
      <c r="C76" s="467">
        <v>-173</v>
      </c>
      <c r="D76" s="369">
        <v>0</v>
      </c>
      <c r="E76" s="369">
        <v>-18</v>
      </c>
      <c r="F76" s="388">
        <f t="shared" si="8"/>
        <v>-18</v>
      </c>
      <c r="G76" s="278" t="e">
        <f t="shared" si="9"/>
        <v>#DIV/0!</v>
      </c>
    </row>
    <row r="77" spans="1:7" ht="29.25" customHeight="1">
      <c r="A77" s="283" t="s">
        <v>644</v>
      </c>
      <c r="B77" s="261"/>
      <c r="C77" s="467">
        <v>-39</v>
      </c>
      <c r="D77" s="369">
        <v>0</v>
      </c>
      <c r="E77" s="369">
        <v>-18</v>
      </c>
      <c r="F77" s="388">
        <f t="shared" si="8"/>
        <v>-18</v>
      </c>
      <c r="G77" s="278" t="e">
        <f t="shared" si="9"/>
        <v>#DIV/0!</v>
      </c>
    </row>
    <row r="78" spans="1:7" ht="29.25" customHeight="1">
      <c r="A78" s="283" t="s">
        <v>641</v>
      </c>
      <c r="B78" s="261"/>
      <c r="C78" s="369">
        <v>0</v>
      </c>
      <c r="D78" s="369">
        <v>0</v>
      </c>
      <c r="E78" s="369">
        <v>-17</v>
      </c>
      <c r="F78" s="388">
        <f t="shared" si="8"/>
        <v>-17</v>
      </c>
      <c r="G78" s="278" t="e">
        <f t="shared" si="9"/>
        <v>#DIV/0!</v>
      </c>
    </row>
    <row r="79" spans="1:7" ht="29.25" customHeight="1">
      <c r="A79" s="283" t="s">
        <v>630</v>
      </c>
      <c r="B79" s="261"/>
      <c r="C79" s="369">
        <v>0</v>
      </c>
      <c r="D79" s="369">
        <v>0</v>
      </c>
      <c r="E79" s="369">
        <v>-6</v>
      </c>
      <c r="F79" s="388">
        <f t="shared" si="8"/>
        <v>-6</v>
      </c>
      <c r="G79" s="278" t="e">
        <f t="shared" si="9"/>
        <v>#DIV/0!</v>
      </c>
    </row>
    <row r="80" spans="1:7" ht="29.25" customHeight="1">
      <c r="A80" s="283" t="s">
        <v>631</v>
      </c>
      <c r="B80" s="261"/>
      <c r="C80" s="369">
        <v>0</v>
      </c>
      <c r="D80" s="369">
        <v>0</v>
      </c>
      <c r="E80" s="452">
        <v>-9</v>
      </c>
      <c r="F80" s="388">
        <f t="shared" si="8"/>
        <v>-9</v>
      </c>
      <c r="G80" s="278" t="e">
        <f t="shared" si="9"/>
        <v>#DIV/0!</v>
      </c>
    </row>
    <row r="81" spans="1:7" ht="29.25" customHeight="1">
      <c r="A81" s="283" t="s">
        <v>645</v>
      </c>
      <c r="B81" s="261"/>
      <c r="C81" s="369">
        <v>0</v>
      </c>
      <c r="D81" s="369">
        <v>0</v>
      </c>
      <c r="E81" s="452">
        <v>-45</v>
      </c>
      <c r="F81" s="388">
        <f t="shared" si="8"/>
        <v>-45</v>
      </c>
      <c r="G81" s="278" t="e">
        <f t="shared" si="9"/>
        <v>#DIV/0!</v>
      </c>
    </row>
    <row r="82" spans="1:7" ht="29.25" customHeight="1">
      <c r="A82" s="283" t="s">
        <v>642</v>
      </c>
      <c r="B82" s="261"/>
      <c r="C82" s="369">
        <v>0</v>
      </c>
      <c r="D82" s="369">
        <v>0</v>
      </c>
      <c r="E82" s="452">
        <v>-7</v>
      </c>
      <c r="F82" s="388">
        <f t="shared" si="8"/>
        <v>-7</v>
      </c>
      <c r="G82" s="278" t="e">
        <f t="shared" si="9"/>
        <v>#DIV/0!</v>
      </c>
    </row>
    <row r="83" spans="1:7" ht="29.25" customHeight="1">
      <c r="A83" s="283" t="s">
        <v>632</v>
      </c>
      <c r="B83" s="261"/>
      <c r="C83" s="369">
        <v>0</v>
      </c>
      <c r="D83" s="369">
        <v>0</v>
      </c>
      <c r="E83" s="452">
        <v>-4</v>
      </c>
      <c r="F83" s="388">
        <f t="shared" si="8"/>
        <v>-4</v>
      </c>
      <c r="G83" s="278" t="e">
        <f t="shared" si="9"/>
        <v>#DIV/0!</v>
      </c>
    </row>
    <row r="84" spans="1:7" ht="29.25" customHeight="1">
      <c r="A84" s="283" t="s">
        <v>633</v>
      </c>
      <c r="B84" s="261"/>
      <c r="C84" s="369">
        <v>0</v>
      </c>
      <c r="D84" s="369">
        <v>0</v>
      </c>
      <c r="E84" s="452">
        <v>-5</v>
      </c>
      <c r="F84" s="388">
        <f t="shared" si="8"/>
        <v>-5</v>
      </c>
      <c r="G84" s="278" t="e">
        <f t="shared" si="9"/>
        <v>#DIV/0!</v>
      </c>
    </row>
    <row r="85" spans="1:7" ht="29.25" customHeight="1">
      <c r="A85" s="283" t="s">
        <v>643</v>
      </c>
      <c r="B85" s="261"/>
      <c r="C85" s="369">
        <v>0</v>
      </c>
      <c r="D85" s="369">
        <v>0</v>
      </c>
      <c r="E85" s="452">
        <v>-13</v>
      </c>
      <c r="F85" s="388">
        <f t="shared" si="8"/>
        <v>-13</v>
      </c>
      <c r="G85" s="278" t="e">
        <f t="shared" si="9"/>
        <v>#DIV/0!</v>
      </c>
    </row>
    <row r="86" spans="1:7" ht="29.25" customHeight="1">
      <c r="A86" s="283" t="s">
        <v>634</v>
      </c>
      <c r="B86" s="261"/>
      <c r="C86" s="369">
        <v>0</v>
      </c>
      <c r="D86" s="369">
        <v>0</v>
      </c>
      <c r="E86" s="452">
        <v>-17</v>
      </c>
      <c r="F86" s="388">
        <f t="shared" si="8"/>
        <v>-17</v>
      </c>
      <c r="G86" s="278" t="e">
        <f t="shared" si="9"/>
        <v>#DIV/0!</v>
      </c>
    </row>
    <row r="87" spans="1:7" ht="29.25" customHeight="1">
      <c r="A87" s="283" t="s">
        <v>647</v>
      </c>
      <c r="B87" s="261"/>
      <c r="C87" s="369">
        <v>0</v>
      </c>
      <c r="D87" s="369">
        <v>0</v>
      </c>
      <c r="E87" s="452">
        <v>-72</v>
      </c>
      <c r="F87" s="388">
        <f t="shared" si="8"/>
        <v>-72</v>
      </c>
      <c r="G87" s="278" t="e">
        <f t="shared" si="9"/>
        <v>#DIV/0!</v>
      </c>
    </row>
    <row r="88" spans="1:7" ht="27" customHeight="1">
      <c r="A88" s="283" t="s">
        <v>618</v>
      </c>
      <c r="B88" s="261"/>
      <c r="C88" s="369">
        <v>0</v>
      </c>
      <c r="D88" s="467">
        <v>-53</v>
      </c>
      <c r="E88" s="467">
        <v>-53</v>
      </c>
      <c r="F88" s="388">
        <f t="shared" si="6"/>
        <v>0</v>
      </c>
      <c r="G88" s="277">
        <f t="shared" si="7"/>
        <v>100</v>
      </c>
    </row>
    <row r="89" spans="1:7" ht="29.25" customHeight="1">
      <c r="A89" s="283" t="s">
        <v>619</v>
      </c>
      <c r="B89" s="261"/>
      <c r="C89" s="369">
        <v>0</v>
      </c>
      <c r="D89" s="467">
        <v>-9</v>
      </c>
      <c r="E89" s="467">
        <v>-9</v>
      </c>
      <c r="F89" s="388">
        <f t="shared" si="6"/>
        <v>0</v>
      </c>
      <c r="G89" s="277">
        <f t="shared" si="7"/>
        <v>100</v>
      </c>
    </row>
    <row r="90" spans="1:7" ht="26.25" customHeight="1">
      <c r="A90" s="283" t="s">
        <v>620</v>
      </c>
      <c r="B90" s="261"/>
      <c r="C90" s="369">
        <v>0</v>
      </c>
      <c r="D90" s="467">
        <v>-48</v>
      </c>
      <c r="E90" s="467">
        <v>-53</v>
      </c>
      <c r="F90" s="388">
        <f t="shared" si="6"/>
        <v>-5</v>
      </c>
      <c r="G90" s="277">
        <f t="shared" si="7"/>
        <v>110.41666666666667</v>
      </c>
    </row>
    <row r="91" spans="1:7" s="372" customFormat="1" ht="46.5" customHeight="1">
      <c r="A91" s="357" t="s">
        <v>423</v>
      </c>
      <c r="B91" s="261">
        <v>3274</v>
      </c>
      <c r="C91" s="390">
        <f>SUM(C93:C96)</f>
        <v>-220</v>
      </c>
      <c r="D91" s="390">
        <f t="shared" ref="D91" si="10">SUM(D93:D94)</f>
        <v>0</v>
      </c>
      <c r="E91" s="390">
        <f>SUM(E92:E98)</f>
        <v>-813</v>
      </c>
      <c r="F91" s="284">
        <f t="shared" si="0"/>
        <v>-813</v>
      </c>
      <c r="G91" s="278" t="e">
        <f t="shared" si="7"/>
        <v>#DIV/0!</v>
      </c>
    </row>
    <row r="92" spans="1:7" s="372" customFormat="1" ht="26.25" customHeight="1">
      <c r="A92" s="283" t="s">
        <v>624</v>
      </c>
      <c r="B92" s="261"/>
      <c r="C92" s="390">
        <v>0</v>
      </c>
      <c r="D92" s="390">
        <v>0</v>
      </c>
      <c r="E92" s="391">
        <v>-417</v>
      </c>
      <c r="F92" s="388">
        <f t="shared" si="6"/>
        <v>-417</v>
      </c>
      <c r="G92" s="278" t="e">
        <f t="shared" si="7"/>
        <v>#DIV/0!</v>
      </c>
    </row>
    <row r="93" spans="1:7" s="372" customFormat="1" ht="24" customHeight="1">
      <c r="A93" s="283" t="s">
        <v>627</v>
      </c>
      <c r="B93" s="267"/>
      <c r="C93" s="282">
        <v>0</v>
      </c>
      <c r="D93" s="373">
        <v>0</v>
      </c>
      <c r="E93" s="391">
        <v>-4</v>
      </c>
      <c r="F93" s="388">
        <f t="shared" si="6"/>
        <v>-4</v>
      </c>
      <c r="G93" s="278" t="e">
        <f t="shared" si="7"/>
        <v>#DIV/0!</v>
      </c>
    </row>
    <row r="94" spans="1:7" ht="43.5" customHeight="1">
      <c r="A94" s="323" t="s">
        <v>533</v>
      </c>
      <c r="B94" s="275"/>
      <c r="C94" s="369">
        <v>-25</v>
      </c>
      <c r="D94" s="373">
        <v>0</v>
      </c>
      <c r="E94" s="369">
        <v>0</v>
      </c>
      <c r="F94" s="277">
        <f t="shared" si="0"/>
        <v>0</v>
      </c>
      <c r="G94" s="278" t="e">
        <f t="shared" si="7"/>
        <v>#DIV/0!</v>
      </c>
    </row>
    <row r="95" spans="1:7" ht="19.5" customHeight="1">
      <c r="A95" s="323" t="s">
        <v>574</v>
      </c>
      <c r="B95" s="275"/>
      <c r="C95" s="369">
        <v>-96</v>
      </c>
      <c r="D95" s="373">
        <v>0</v>
      </c>
      <c r="E95" s="369">
        <v>0</v>
      </c>
      <c r="F95" s="277">
        <f t="shared" si="0"/>
        <v>0</v>
      </c>
      <c r="G95" s="278" t="e">
        <f t="shared" si="7"/>
        <v>#DIV/0!</v>
      </c>
    </row>
    <row r="96" spans="1:7" ht="23.25" customHeight="1">
      <c r="A96" s="323" t="s">
        <v>575</v>
      </c>
      <c r="B96" s="275"/>
      <c r="C96" s="369">
        <v>-99</v>
      </c>
      <c r="D96" s="373">
        <v>0</v>
      </c>
      <c r="E96" s="369">
        <v>0</v>
      </c>
      <c r="F96" s="277">
        <f t="shared" si="0"/>
        <v>0</v>
      </c>
      <c r="G96" s="278" t="e">
        <f t="shared" si="7"/>
        <v>#DIV/0!</v>
      </c>
    </row>
    <row r="97" spans="1:7" ht="23.25" customHeight="1">
      <c r="A97" s="101" t="s">
        <v>626</v>
      </c>
      <c r="B97" s="275"/>
      <c r="C97" s="369">
        <v>0</v>
      </c>
      <c r="D97" s="373">
        <v>0</v>
      </c>
      <c r="E97" s="369">
        <v>-195</v>
      </c>
      <c r="F97" s="277">
        <f t="shared" si="0"/>
        <v>-195</v>
      </c>
      <c r="G97" s="278" t="e">
        <f t="shared" si="7"/>
        <v>#DIV/0!</v>
      </c>
    </row>
    <row r="98" spans="1:7" ht="23.25" customHeight="1">
      <c r="A98" s="101" t="s">
        <v>625</v>
      </c>
      <c r="B98" s="275"/>
      <c r="C98" s="369">
        <v>0</v>
      </c>
      <c r="D98" s="373">
        <v>0</v>
      </c>
      <c r="E98" s="369">
        <v>-197</v>
      </c>
      <c r="F98" s="277">
        <f t="shared" si="0"/>
        <v>-197</v>
      </c>
      <c r="G98" s="278" t="e">
        <f t="shared" si="7"/>
        <v>#DIV/0!</v>
      </c>
    </row>
    <row r="99" spans="1:7" s="372" customFormat="1" ht="48" customHeight="1">
      <c r="A99" s="357" t="s">
        <v>424</v>
      </c>
      <c r="B99" s="261">
        <v>3275</v>
      </c>
      <c r="C99" s="390">
        <f>SUM(C100:C103)</f>
        <v>-5</v>
      </c>
      <c r="D99" s="390">
        <f t="shared" ref="D99:E99" si="11">SUM(D100:D103)</f>
        <v>-4460</v>
      </c>
      <c r="E99" s="390">
        <f t="shared" si="11"/>
        <v>-4714</v>
      </c>
      <c r="F99" s="284">
        <f t="shared" si="0"/>
        <v>-254</v>
      </c>
      <c r="G99" s="284">
        <f t="shared" si="1"/>
        <v>105.69506726457398</v>
      </c>
    </row>
    <row r="100" spans="1:7" s="372" customFormat="1" ht="45" customHeight="1">
      <c r="A100" s="323" t="s">
        <v>534</v>
      </c>
      <c r="B100" s="267"/>
      <c r="C100" s="282">
        <v>0</v>
      </c>
      <c r="D100" s="373">
        <v>-4460</v>
      </c>
      <c r="E100" s="373">
        <v>-4460</v>
      </c>
      <c r="F100" s="277">
        <f t="shared" si="0"/>
        <v>0</v>
      </c>
      <c r="G100" s="277">
        <f t="shared" si="1"/>
        <v>100</v>
      </c>
    </row>
    <row r="101" spans="1:7" s="372" customFormat="1" ht="42" customHeight="1">
      <c r="A101" s="323" t="s">
        <v>535</v>
      </c>
      <c r="B101" s="267"/>
      <c r="C101" s="391">
        <v>-5</v>
      </c>
      <c r="D101" s="391">
        <v>0</v>
      </c>
      <c r="E101" s="391">
        <v>0</v>
      </c>
      <c r="F101" s="277">
        <f t="shared" si="0"/>
        <v>0</v>
      </c>
      <c r="G101" s="278"/>
    </row>
    <row r="102" spans="1:7" s="372" customFormat="1" ht="54" customHeight="1">
      <c r="A102" s="506" t="s">
        <v>694</v>
      </c>
      <c r="B102" s="267"/>
      <c r="C102" s="282">
        <v>0</v>
      </c>
      <c r="D102" s="391">
        <v>0</v>
      </c>
      <c r="E102" s="373">
        <v>-204</v>
      </c>
      <c r="F102" s="277">
        <f t="shared" si="0"/>
        <v>-204</v>
      </c>
      <c r="G102" s="278"/>
    </row>
    <row r="103" spans="1:7" ht="31.5" customHeight="1">
      <c r="A103" s="323" t="s">
        <v>629</v>
      </c>
      <c r="B103" s="275"/>
      <c r="C103" s="276">
        <v>0</v>
      </c>
      <c r="D103" s="391">
        <v>0</v>
      </c>
      <c r="E103" s="373">
        <v>-50</v>
      </c>
      <c r="F103" s="277">
        <f t="shared" si="0"/>
        <v>-50</v>
      </c>
      <c r="G103" s="278" t="e">
        <f t="shared" si="1"/>
        <v>#DIV/0!</v>
      </c>
    </row>
    <row r="104" spans="1:7" s="372" customFormat="1" ht="36.75" customHeight="1">
      <c r="A104" s="357" t="s">
        <v>425</v>
      </c>
      <c r="B104" s="261">
        <v>3276</v>
      </c>
      <c r="C104" s="361">
        <f>SUM(C105:C106)</f>
        <v>-205</v>
      </c>
      <c r="D104" s="361">
        <f t="shared" ref="D104:E104" si="12">SUM(D105:D106)</f>
        <v>0</v>
      </c>
      <c r="E104" s="361">
        <f t="shared" si="12"/>
        <v>0</v>
      </c>
      <c r="F104" s="284">
        <f t="shared" si="0"/>
        <v>0</v>
      </c>
      <c r="G104" s="400" t="e">
        <f t="shared" si="1"/>
        <v>#DIV/0!</v>
      </c>
    </row>
    <row r="105" spans="1:7" s="372" customFormat="1" ht="37.5" customHeight="1">
      <c r="A105" s="323" t="s">
        <v>536</v>
      </c>
      <c r="B105" s="267"/>
      <c r="C105" s="391">
        <v>-202</v>
      </c>
      <c r="D105" s="391">
        <v>0</v>
      </c>
      <c r="E105" s="391">
        <v>0</v>
      </c>
      <c r="F105" s="277">
        <f t="shared" si="0"/>
        <v>0</v>
      </c>
      <c r="G105" s="278" t="e">
        <f t="shared" si="1"/>
        <v>#DIV/0!</v>
      </c>
    </row>
    <row r="106" spans="1:7" ht="44.25" customHeight="1">
      <c r="A106" s="323" t="s">
        <v>537</v>
      </c>
      <c r="B106" s="275"/>
      <c r="C106" s="391">
        <v>-3</v>
      </c>
      <c r="D106" s="369">
        <v>0</v>
      </c>
      <c r="E106" s="391">
        <v>0</v>
      </c>
      <c r="F106" s="277">
        <f t="shared" si="0"/>
        <v>0</v>
      </c>
      <c r="G106" s="278" t="e">
        <f t="shared" si="1"/>
        <v>#DIV/0!</v>
      </c>
    </row>
    <row r="107" spans="1:7" s="372" customFormat="1" ht="36.75" customHeight="1">
      <c r="A107" s="486" t="s">
        <v>426</v>
      </c>
      <c r="B107" s="487">
        <v>3280</v>
      </c>
      <c r="C107" s="488"/>
      <c r="D107" s="488"/>
      <c r="E107" s="488"/>
      <c r="F107" s="488">
        <f t="shared" si="0"/>
        <v>0</v>
      </c>
      <c r="G107" s="489" t="e">
        <f t="shared" si="1"/>
        <v>#DIV/0!</v>
      </c>
    </row>
    <row r="108" spans="1:7" ht="21" customHeight="1">
      <c r="A108" s="490"/>
      <c r="B108" s="491"/>
      <c r="C108" s="492"/>
      <c r="D108" s="492"/>
      <c r="E108" s="492"/>
      <c r="F108" s="488">
        <f t="shared" si="0"/>
        <v>0</v>
      </c>
      <c r="G108" s="489" t="e">
        <f t="shared" si="1"/>
        <v>#DIV/0!</v>
      </c>
    </row>
    <row r="109" spans="1:7" s="372" customFormat="1" ht="44.25" customHeight="1">
      <c r="A109" s="253" t="s">
        <v>244</v>
      </c>
      <c r="B109" s="267">
        <v>3300</v>
      </c>
      <c r="C109" s="284"/>
      <c r="D109" s="284"/>
      <c r="E109" s="284"/>
      <c r="F109" s="277"/>
      <c r="G109" s="278"/>
    </row>
    <row r="110" spans="1:7" s="372" customFormat="1" ht="38.25" customHeight="1">
      <c r="A110" s="490" t="s">
        <v>220</v>
      </c>
      <c r="B110" s="487"/>
      <c r="C110" s="488"/>
      <c r="D110" s="488"/>
      <c r="E110" s="488"/>
      <c r="F110" s="488"/>
      <c r="G110" s="489"/>
    </row>
    <row r="111" spans="1:7" s="372" customFormat="1" ht="33.75" customHeight="1">
      <c r="A111" s="486" t="s">
        <v>420</v>
      </c>
      <c r="B111" s="487">
        <v>3330</v>
      </c>
      <c r="C111" s="488"/>
      <c r="D111" s="488"/>
      <c r="E111" s="488"/>
      <c r="F111" s="488">
        <f t="shared" si="0"/>
        <v>0</v>
      </c>
      <c r="G111" s="489" t="e">
        <f t="shared" si="1"/>
        <v>#DIV/0!</v>
      </c>
    </row>
    <row r="112" spans="1:7" ht="21" customHeight="1">
      <c r="A112" s="490"/>
      <c r="B112" s="491"/>
      <c r="C112" s="492"/>
      <c r="D112" s="492"/>
      <c r="E112" s="492"/>
      <c r="F112" s="488">
        <f t="shared" si="0"/>
        <v>0</v>
      </c>
      <c r="G112" s="489" t="e">
        <f t="shared" si="1"/>
        <v>#DIV/0!</v>
      </c>
    </row>
    <row r="113" spans="1:9" s="372" customFormat="1" ht="33" customHeight="1">
      <c r="A113" s="265" t="s">
        <v>228</v>
      </c>
      <c r="B113" s="267"/>
      <c r="C113" s="284"/>
      <c r="D113" s="284"/>
      <c r="E113" s="284"/>
      <c r="F113" s="277"/>
      <c r="G113" s="278"/>
    </row>
    <row r="114" spans="1:9" s="372" customFormat="1" ht="30" customHeight="1">
      <c r="A114" s="271" t="s">
        <v>215</v>
      </c>
      <c r="B114" s="267">
        <v>3390</v>
      </c>
      <c r="C114" s="361">
        <f>SUM(C115:C116)</f>
        <v>-167</v>
      </c>
      <c r="D114" s="361">
        <f>SUM(D115:D116)</f>
        <v>-197</v>
      </c>
      <c r="E114" s="361">
        <f>SUM(E115:E116)</f>
        <v>-180</v>
      </c>
      <c r="F114" s="277">
        <f t="shared" si="0"/>
        <v>17</v>
      </c>
      <c r="G114" s="393">
        <f t="shared" si="1"/>
        <v>91.370558375634516</v>
      </c>
    </row>
    <row r="115" spans="1:9" s="372" customFormat="1" ht="28.5" customHeight="1">
      <c r="A115" s="283" t="s">
        <v>538</v>
      </c>
      <c r="B115" s="267"/>
      <c r="C115" s="391">
        <v>-167</v>
      </c>
      <c r="D115" s="391">
        <v>-180</v>
      </c>
      <c r="E115" s="391">
        <v>-180</v>
      </c>
      <c r="F115" s="277">
        <f t="shared" si="0"/>
        <v>0</v>
      </c>
      <c r="G115" s="393">
        <f t="shared" si="1"/>
        <v>100</v>
      </c>
    </row>
    <row r="116" spans="1:9" s="372" customFormat="1" ht="28.5" customHeight="1">
      <c r="A116" s="283" t="s">
        <v>503</v>
      </c>
      <c r="B116" s="275"/>
      <c r="C116" s="391">
        <v>0</v>
      </c>
      <c r="D116" s="391">
        <v>-17</v>
      </c>
      <c r="E116" s="391">
        <v>0</v>
      </c>
      <c r="F116" s="277">
        <f t="shared" ref="F116" si="13">E116-D116</f>
        <v>17</v>
      </c>
      <c r="G116" s="393">
        <f t="shared" ref="G116" si="14">(E116/D116)*100</f>
        <v>0</v>
      </c>
    </row>
    <row r="117" spans="1:9" s="372" customFormat="1" ht="19.5" customHeight="1">
      <c r="A117" s="394"/>
      <c r="B117" s="395"/>
      <c r="C117" s="395"/>
      <c r="D117" s="396"/>
      <c r="E117" s="396"/>
      <c r="F117" s="396"/>
      <c r="G117" s="396"/>
    </row>
    <row r="118" spans="1:9" ht="26.25" customHeight="1">
      <c r="A118" s="378" t="s">
        <v>579</v>
      </c>
      <c r="B118" s="562" t="s">
        <v>81</v>
      </c>
      <c r="C118" s="562"/>
      <c r="D118" s="562"/>
      <c r="E118" s="380"/>
      <c r="F118" s="560" t="s">
        <v>504</v>
      </c>
      <c r="G118" s="560"/>
      <c r="H118" s="381"/>
      <c r="I118" s="381"/>
    </row>
    <row r="119" spans="1:9" ht="18.75" customHeight="1">
      <c r="A119" s="382" t="s">
        <v>375</v>
      </c>
      <c r="B119" s="563" t="s">
        <v>66</v>
      </c>
      <c r="C119" s="563"/>
      <c r="D119" s="563"/>
      <c r="E119" s="381"/>
      <c r="F119" s="559" t="s">
        <v>181</v>
      </c>
      <c r="G119" s="559"/>
      <c r="H119" s="397"/>
      <c r="I119" s="397"/>
    </row>
    <row r="120" spans="1:9">
      <c r="A120" s="374"/>
      <c r="B120" s="375"/>
      <c r="C120" s="375"/>
      <c r="D120" s="376"/>
      <c r="E120" s="377"/>
      <c r="F120" s="377"/>
      <c r="G120" s="377"/>
    </row>
    <row r="121" spans="1:9">
      <c r="A121" s="374"/>
      <c r="B121" s="375"/>
      <c r="C121" s="375"/>
      <c r="D121" s="376"/>
      <c r="E121" s="377"/>
      <c r="F121" s="377"/>
      <c r="G121" s="377"/>
    </row>
    <row r="122" spans="1:9">
      <c r="A122" s="374"/>
      <c r="B122" s="375"/>
      <c r="C122" s="375"/>
      <c r="D122" s="376"/>
      <c r="E122" s="377"/>
      <c r="F122" s="377"/>
      <c r="G122" s="377"/>
    </row>
    <row r="123" spans="1:9">
      <c r="A123" s="374"/>
      <c r="B123" s="375"/>
      <c r="C123" s="375"/>
      <c r="D123" s="376"/>
      <c r="E123" s="377"/>
      <c r="F123" s="377"/>
      <c r="G123" s="377"/>
    </row>
    <row r="124" spans="1:9">
      <c r="A124" s="374"/>
      <c r="B124" s="375"/>
      <c r="C124" s="375"/>
      <c r="D124" s="376"/>
      <c r="E124" s="377"/>
      <c r="F124" s="377"/>
      <c r="G124" s="377"/>
    </row>
    <row r="125" spans="1:9">
      <c r="A125" s="374"/>
      <c r="B125" s="375"/>
      <c r="C125" s="375"/>
      <c r="D125" s="376"/>
      <c r="E125" s="377"/>
      <c r="F125" s="377"/>
      <c r="G125" s="377"/>
    </row>
    <row r="126" spans="1:9">
      <c r="A126" s="374"/>
      <c r="B126" s="375"/>
      <c r="C126" s="375"/>
      <c r="D126" s="376"/>
      <c r="E126" s="377"/>
      <c r="F126" s="377"/>
      <c r="G126" s="377"/>
    </row>
    <row r="127" spans="1:9">
      <c r="A127" s="374"/>
      <c r="B127" s="375"/>
      <c r="C127" s="375"/>
      <c r="D127" s="376"/>
      <c r="E127" s="377"/>
      <c r="F127" s="377"/>
      <c r="G127" s="377"/>
    </row>
    <row r="128" spans="1:9">
      <c r="A128" s="374"/>
      <c r="B128" s="375"/>
      <c r="C128" s="375"/>
      <c r="D128" s="376"/>
      <c r="E128" s="377"/>
      <c r="F128" s="377"/>
      <c r="G128" s="377"/>
    </row>
    <row r="129" spans="1:7">
      <c r="A129" s="374"/>
      <c r="B129" s="375"/>
      <c r="C129" s="375"/>
      <c r="D129" s="376"/>
      <c r="E129" s="377"/>
      <c r="F129" s="377"/>
      <c r="G129" s="377"/>
    </row>
    <row r="130" spans="1:7">
      <c r="A130" s="374"/>
      <c r="B130" s="375"/>
      <c r="C130" s="375"/>
      <c r="D130" s="376"/>
      <c r="E130" s="377"/>
      <c r="F130" s="377"/>
      <c r="G130" s="377"/>
    </row>
    <row r="131" spans="1:7">
      <c r="A131" s="374"/>
      <c r="B131" s="375"/>
      <c r="C131" s="375"/>
      <c r="D131" s="376"/>
      <c r="E131" s="377"/>
      <c r="F131" s="377"/>
      <c r="G131" s="377"/>
    </row>
    <row r="132" spans="1:7">
      <c r="A132" s="374"/>
      <c r="B132" s="375"/>
      <c r="C132" s="375"/>
      <c r="D132" s="376"/>
      <c r="E132" s="377"/>
      <c r="F132" s="377"/>
      <c r="G132" s="377"/>
    </row>
    <row r="133" spans="1:7">
      <c r="A133" s="374"/>
      <c r="B133" s="375"/>
      <c r="C133" s="375"/>
      <c r="D133" s="376"/>
      <c r="E133" s="377"/>
      <c r="F133" s="377"/>
      <c r="G133" s="377"/>
    </row>
    <row r="134" spans="1:7">
      <c r="A134" s="374"/>
      <c r="B134" s="375"/>
      <c r="C134" s="375"/>
      <c r="D134" s="376"/>
      <c r="E134" s="377"/>
      <c r="F134" s="377"/>
      <c r="G134" s="377"/>
    </row>
    <row r="135" spans="1:7">
      <c r="A135" s="374"/>
      <c r="B135" s="375"/>
      <c r="C135" s="375"/>
      <c r="D135" s="376"/>
      <c r="E135" s="377"/>
      <c r="F135" s="377"/>
      <c r="G135" s="377"/>
    </row>
    <row r="136" spans="1:7">
      <c r="A136" s="374"/>
      <c r="B136" s="375"/>
      <c r="C136" s="375"/>
      <c r="D136" s="376"/>
      <c r="E136" s="377"/>
      <c r="F136" s="377"/>
      <c r="G136" s="377"/>
    </row>
    <row r="137" spans="1:7">
      <c r="A137" s="374"/>
      <c r="B137" s="375"/>
      <c r="C137" s="375"/>
      <c r="D137" s="376"/>
      <c r="E137" s="377"/>
      <c r="F137" s="377"/>
      <c r="G137" s="377"/>
    </row>
    <row r="138" spans="1:7">
      <c r="A138" s="374"/>
      <c r="B138" s="375"/>
      <c r="C138" s="375"/>
      <c r="D138" s="376"/>
      <c r="E138" s="377"/>
      <c r="F138" s="377"/>
      <c r="G138" s="377"/>
    </row>
    <row r="139" spans="1:7">
      <c r="A139" s="374"/>
      <c r="B139" s="375"/>
      <c r="C139" s="375"/>
      <c r="D139" s="376"/>
      <c r="E139" s="377"/>
      <c r="F139" s="377"/>
      <c r="G139" s="377"/>
    </row>
    <row r="140" spans="1:7">
      <c r="A140" s="374"/>
      <c r="B140" s="375"/>
      <c r="C140" s="375"/>
      <c r="D140" s="376"/>
      <c r="E140" s="377"/>
      <c r="F140" s="377"/>
      <c r="G140" s="377"/>
    </row>
    <row r="141" spans="1:7">
      <c r="A141" s="374"/>
      <c r="B141" s="375"/>
      <c r="C141" s="375"/>
      <c r="D141" s="376"/>
      <c r="E141" s="377"/>
      <c r="F141" s="377"/>
      <c r="G141" s="377"/>
    </row>
    <row r="142" spans="1:7">
      <c r="A142" s="374"/>
      <c r="B142" s="375"/>
      <c r="C142" s="375"/>
      <c r="D142" s="376"/>
      <c r="E142" s="377"/>
      <c r="F142" s="377"/>
      <c r="G142" s="377"/>
    </row>
    <row r="143" spans="1:7">
      <c r="A143" s="374"/>
      <c r="B143" s="375"/>
      <c r="C143" s="375"/>
      <c r="D143" s="376"/>
      <c r="E143" s="377"/>
      <c r="F143" s="377"/>
      <c r="G143" s="377"/>
    </row>
    <row r="144" spans="1:7">
      <c r="A144" s="374"/>
      <c r="B144" s="375"/>
      <c r="C144" s="375"/>
      <c r="D144" s="376"/>
      <c r="E144" s="377"/>
      <c r="F144" s="377"/>
      <c r="G144" s="377"/>
    </row>
    <row r="145" spans="1:7">
      <c r="A145" s="374"/>
      <c r="B145" s="375"/>
      <c r="C145" s="375"/>
      <c r="D145" s="376"/>
      <c r="E145" s="377"/>
      <c r="F145" s="377"/>
      <c r="G145" s="377"/>
    </row>
    <row r="146" spans="1:7">
      <c r="A146" s="374"/>
      <c r="B146" s="375"/>
      <c r="C146" s="375"/>
      <c r="D146" s="376"/>
      <c r="E146" s="377"/>
      <c r="F146" s="377"/>
      <c r="G146" s="377"/>
    </row>
    <row r="147" spans="1:7">
      <c r="A147" s="374"/>
      <c r="B147" s="375"/>
      <c r="C147" s="375"/>
      <c r="D147" s="376"/>
      <c r="E147" s="377"/>
      <c r="F147" s="377"/>
      <c r="G147" s="377"/>
    </row>
    <row r="148" spans="1:7">
      <c r="A148" s="374"/>
      <c r="B148" s="375"/>
      <c r="C148" s="375"/>
      <c r="D148" s="376"/>
      <c r="E148" s="377"/>
      <c r="F148" s="377"/>
      <c r="G148" s="377"/>
    </row>
    <row r="149" spans="1:7">
      <c r="A149" s="374"/>
      <c r="B149" s="375"/>
      <c r="C149" s="375"/>
      <c r="D149" s="376"/>
      <c r="E149" s="377"/>
      <c r="F149" s="377"/>
      <c r="G149" s="377"/>
    </row>
    <row r="150" spans="1:7">
      <c r="A150" s="374"/>
      <c r="B150" s="375"/>
      <c r="C150" s="375"/>
      <c r="D150" s="376"/>
      <c r="E150" s="377"/>
      <c r="F150" s="377"/>
      <c r="G150" s="377"/>
    </row>
    <row r="151" spans="1:7">
      <c r="A151" s="374"/>
      <c r="D151" s="384"/>
      <c r="E151" s="385"/>
      <c r="F151" s="385"/>
      <c r="G151" s="385"/>
    </row>
    <row r="152" spans="1:7">
      <c r="A152" s="386"/>
      <c r="D152" s="384"/>
      <c r="E152" s="385"/>
      <c r="F152" s="385"/>
      <c r="G152" s="385"/>
    </row>
    <row r="153" spans="1:7">
      <c r="A153" s="386"/>
      <c r="D153" s="384"/>
      <c r="E153" s="385"/>
      <c r="F153" s="385"/>
      <c r="G153" s="385"/>
    </row>
    <row r="154" spans="1:7">
      <c r="A154" s="386"/>
      <c r="D154" s="384"/>
      <c r="E154" s="385"/>
      <c r="F154" s="385"/>
      <c r="G154" s="385"/>
    </row>
    <row r="155" spans="1:7">
      <c r="A155" s="386"/>
      <c r="D155" s="384"/>
      <c r="E155" s="385"/>
      <c r="F155" s="385"/>
      <c r="G155" s="385"/>
    </row>
    <row r="156" spans="1:7">
      <c r="A156" s="386"/>
      <c r="D156" s="384"/>
      <c r="E156" s="385"/>
      <c r="F156" s="385"/>
      <c r="G156" s="385"/>
    </row>
    <row r="157" spans="1:7">
      <c r="A157" s="386"/>
      <c r="D157" s="384"/>
      <c r="E157" s="385"/>
      <c r="F157" s="385"/>
      <c r="G157" s="385"/>
    </row>
    <row r="158" spans="1:7">
      <c r="A158" s="386"/>
      <c r="D158" s="384"/>
      <c r="E158" s="385"/>
      <c r="F158" s="385"/>
      <c r="G158" s="385"/>
    </row>
    <row r="159" spans="1:7">
      <c r="A159" s="386"/>
      <c r="D159" s="384"/>
      <c r="E159" s="385"/>
      <c r="F159" s="385"/>
      <c r="G159" s="385"/>
    </row>
    <row r="160" spans="1:7">
      <c r="A160" s="386"/>
      <c r="D160" s="384"/>
      <c r="E160" s="385"/>
      <c r="F160" s="385"/>
      <c r="G160" s="385"/>
    </row>
    <row r="161" spans="1:7">
      <c r="A161" s="386"/>
      <c r="D161" s="384"/>
      <c r="E161" s="385"/>
      <c r="F161" s="385"/>
      <c r="G161" s="385"/>
    </row>
    <row r="162" spans="1:7">
      <c r="A162" s="386"/>
      <c r="D162" s="384"/>
      <c r="E162" s="385"/>
      <c r="F162" s="385"/>
      <c r="G162" s="385"/>
    </row>
    <row r="163" spans="1:7">
      <c r="A163" s="386"/>
      <c r="D163" s="384"/>
      <c r="E163" s="385"/>
      <c r="F163" s="385"/>
      <c r="G163" s="385"/>
    </row>
    <row r="164" spans="1:7">
      <c r="A164" s="386"/>
      <c r="D164" s="384"/>
      <c r="E164" s="385"/>
      <c r="F164" s="385"/>
      <c r="G164" s="385"/>
    </row>
    <row r="165" spans="1:7">
      <c r="A165" s="386"/>
      <c r="D165" s="384"/>
      <c r="E165" s="385"/>
      <c r="F165" s="385"/>
      <c r="G165" s="385"/>
    </row>
    <row r="166" spans="1:7">
      <c r="A166" s="386"/>
      <c r="D166" s="384"/>
      <c r="E166" s="385"/>
      <c r="F166" s="385"/>
      <c r="G166" s="385"/>
    </row>
    <row r="167" spans="1:7">
      <c r="A167" s="386"/>
      <c r="D167" s="384"/>
      <c r="E167" s="385"/>
      <c r="F167" s="385"/>
      <c r="G167" s="385"/>
    </row>
    <row r="168" spans="1:7">
      <c r="A168" s="386"/>
      <c r="D168" s="384"/>
      <c r="E168" s="385"/>
      <c r="F168" s="385"/>
      <c r="G168" s="385"/>
    </row>
    <row r="169" spans="1:7">
      <c r="A169" s="386"/>
      <c r="D169" s="384"/>
      <c r="E169" s="385"/>
      <c r="F169" s="385"/>
      <c r="G169" s="385"/>
    </row>
    <row r="170" spans="1:7">
      <c r="A170" s="386"/>
      <c r="D170" s="384"/>
      <c r="E170" s="385"/>
      <c r="F170" s="385"/>
      <c r="G170" s="385"/>
    </row>
    <row r="171" spans="1:7">
      <c r="A171" s="386"/>
      <c r="D171" s="384"/>
      <c r="E171" s="385"/>
      <c r="F171" s="385"/>
      <c r="G171" s="385"/>
    </row>
    <row r="172" spans="1:7">
      <c r="A172" s="386"/>
      <c r="D172" s="384"/>
      <c r="E172" s="385"/>
      <c r="F172" s="385"/>
      <c r="G172" s="385"/>
    </row>
    <row r="173" spans="1:7">
      <c r="A173" s="386"/>
      <c r="D173" s="384"/>
      <c r="E173" s="385"/>
      <c r="F173" s="385"/>
      <c r="G173" s="385"/>
    </row>
    <row r="174" spans="1:7">
      <c r="A174" s="386"/>
    </row>
    <row r="175" spans="1:7">
      <c r="A175" s="387"/>
    </row>
    <row r="176" spans="1:7">
      <c r="A176" s="387"/>
    </row>
    <row r="177" spans="1:1">
      <c r="A177" s="387"/>
    </row>
    <row r="178" spans="1:1">
      <c r="A178" s="387"/>
    </row>
    <row r="179" spans="1:1">
      <c r="A179" s="387"/>
    </row>
    <row r="180" spans="1:1">
      <c r="A180" s="387"/>
    </row>
    <row r="181" spans="1:1">
      <c r="A181" s="387"/>
    </row>
    <row r="182" spans="1:1">
      <c r="A182" s="387"/>
    </row>
    <row r="183" spans="1:1">
      <c r="A183" s="387"/>
    </row>
    <row r="184" spans="1:1">
      <c r="A184" s="387"/>
    </row>
    <row r="185" spans="1:1">
      <c r="A185" s="387"/>
    </row>
    <row r="186" spans="1:1">
      <c r="A186" s="387"/>
    </row>
    <row r="187" spans="1:1">
      <c r="A187" s="387"/>
    </row>
    <row r="188" spans="1:1">
      <c r="A188" s="387"/>
    </row>
    <row r="189" spans="1:1">
      <c r="A189" s="387"/>
    </row>
    <row r="190" spans="1:1">
      <c r="A190" s="387"/>
    </row>
    <row r="191" spans="1:1">
      <c r="A191" s="387"/>
    </row>
    <row r="192" spans="1:1">
      <c r="A192" s="387"/>
    </row>
    <row r="193" spans="1:1">
      <c r="A193" s="387"/>
    </row>
    <row r="194" spans="1:1">
      <c r="A194" s="387"/>
    </row>
    <row r="195" spans="1:1">
      <c r="A195" s="387"/>
    </row>
    <row r="196" spans="1:1">
      <c r="A196" s="387"/>
    </row>
    <row r="197" spans="1:1">
      <c r="A197" s="387"/>
    </row>
    <row r="198" spans="1:1">
      <c r="A198" s="387"/>
    </row>
    <row r="199" spans="1:1">
      <c r="A199" s="387"/>
    </row>
    <row r="200" spans="1:1">
      <c r="A200" s="387"/>
    </row>
    <row r="201" spans="1:1">
      <c r="A201" s="387"/>
    </row>
    <row r="202" spans="1:1">
      <c r="A202" s="387"/>
    </row>
    <row r="203" spans="1:1">
      <c r="A203" s="387"/>
    </row>
    <row r="204" spans="1:1">
      <c r="A204" s="387"/>
    </row>
    <row r="205" spans="1:1">
      <c r="A205" s="387"/>
    </row>
    <row r="206" spans="1:1">
      <c r="A206" s="387"/>
    </row>
    <row r="207" spans="1:1">
      <c r="A207" s="387"/>
    </row>
    <row r="208" spans="1:1">
      <c r="A208" s="387"/>
    </row>
    <row r="209" spans="1:1">
      <c r="A209" s="387"/>
    </row>
    <row r="210" spans="1:1">
      <c r="A210" s="387"/>
    </row>
    <row r="211" spans="1:1">
      <c r="A211" s="387"/>
    </row>
    <row r="212" spans="1:1">
      <c r="A212" s="387"/>
    </row>
    <row r="213" spans="1:1">
      <c r="A213" s="387"/>
    </row>
    <row r="214" spans="1:1">
      <c r="A214" s="387"/>
    </row>
    <row r="215" spans="1:1">
      <c r="A215" s="387"/>
    </row>
    <row r="216" spans="1:1">
      <c r="A216" s="387"/>
    </row>
    <row r="217" spans="1:1">
      <c r="A217" s="387"/>
    </row>
    <row r="218" spans="1:1">
      <c r="A218" s="387"/>
    </row>
    <row r="219" spans="1:1">
      <c r="A219" s="387"/>
    </row>
    <row r="220" spans="1:1">
      <c r="A220" s="387"/>
    </row>
    <row r="221" spans="1:1">
      <c r="A221" s="387"/>
    </row>
    <row r="222" spans="1:1">
      <c r="A222" s="387"/>
    </row>
    <row r="223" spans="1:1">
      <c r="A223" s="387"/>
    </row>
    <row r="224" spans="1:1">
      <c r="A224" s="387"/>
    </row>
    <row r="225" spans="1:1">
      <c r="A225" s="387"/>
    </row>
    <row r="226" spans="1:1">
      <c r="A226" s="387"/>
    </row>
    <row r="227" spans="1:1">
      <c r="A227" s="387"/>
    </row>
    <row r="228" spans="1:1">
      <c r="A228" s="387"/>
    </row>
    <row r="229" spans="1:1">
      <c r="A229" s="387"/>
    </row>
    <row r="230" spans="1:1">
      <c r="A230" s="387"/>
    </row>
    <row r="231" spans="1:1">
      <c r="A231" s="387"/>
    </row>
    <row r="232" spans="1:1">
      <c r="A232" s="387"/>
    </row>
    <row r="233" spans="1:1">
      <c r="A233" s="387"/>
    </row>
    <row r="234" spans="1:1">
      <c r="A234" s="387"/>
    </row>
    <row r="235" spans="1:1">
      <c r="A235" s="387"/>
    </row>
    <row r="236" spans="1:1">
      <c r="A236" s="387"/>
    </row>
    <row r="237" spans="1:1">
      <c r="A237" s="387"/>
    </row>
    <row r="238" spans="1:1">
      <c r="A238" s="387"/>
    </row>
    <row r="239" spans="1:1">
      <c r="A239" s="387"/>
    </row>
    <row r="240" spans="1:1">
      <c r="A240" s="387"/>
    </row>
    <row r="241" spans="1:1">
      <c r="A241" s="387"/>
    </row>
    <row r="242" spans="1:1">
      <c r="A242" s="387"/>
    </row>
    <row r="243" spans="1:1">
      <c r="A243" s="387"/>
    </row>
    <row r="244" spans="1:1">
      <c r="A244" s="387"/>
    </row>
    <row r="245" spans="1:1">
      <c r="A245" s="387"/>
    </row>
    <row r="246" spans="1:1">
      <c r="A246" s="387"/>
    </row>
    <row r="247" spans="1:1">
      <c r="A247" s="387"/>
    </row>
    <row r="248" spans="1:1">
      <c r="A248" s="387"/>
    </row>
    <row r="249" spans="1:1">
      <c r="A249" s="387"/>
    </row>
    <row r="250" spans="1:1">
      <c r="A250" s="387"/>
    </row>
    <row r="251" spans="1:1">
      <c r="A251" s="387"/>
    </row>
    <row r="252" spans="1:1">
      <c r="A252" s="387"/>
    </row>
    <row r="253" spans="1:1">
      <c r="A253" s="387"/>
    </row>
    <row r="254" spans="1:1">
      <c r="A254" s="387"/>
    </row>
    <row r="255" spans="1:1">
      <c r="A255" s="387"/>
    </row>
    <row r="256" spans="1:1">
      <c r="A256" s="387"/>
    </row>
    <row r="257" spans="1:1">
      <c r="A257" s="387"/>
    </row>
    <row r="258" spans="1:1">
      <c r="A258" s="387"/>
    </row>
    <row r="259" spans="1:1">
      <c r="A259" s="387"/>
    </row>
    <row r="260" spans="1:1">
      <c r="A260" s="387"/>
    </row>
    <row r="261" spans="1:1">
      <c r="A261" s="387"/>
    </row>
    <row r="262" spans="1:1">
      <c r="A262" s="387"/>
    </row>
    <row r="263" spans="1:1">
      <c r="A263" s="387"/>
    </row>
    <row r="264" spans="1:1">
      <c r="A264" s="387"/>
    </row>
    <row r="265" spans="1:1">
      <c r="A265" s="387"/>
    </row>
    <row r="266" spans="1:1">
      <c r="A266" s="387"/>
    </row>
    <row r="267" spans="1:1">
      <c r="A267" s="387"/>
    </row>
    <row r="268" spans="1:1">
      <c r="A268" s="387"/>
    </row>
    <row r="269" spans="1:1">
      <c r="A269" s="387"/>
    </row>
    <row r="270" spans="1:1">
      <c r="A270" s="387"/>
    </row>
    <row r="271" spans="1:1">
      <c r="A271" s="387"/>
    </row>
    <row r="272" spans="1:1">
      <c r="A272" s="387"/>
    </row>
    <row r="273" spans="1:1">
      <c r="A273" s="387"/>
    </row>
    <row r="274" spans="1:1">
      <c r="A274" s="387"/>
    </row>
    <row r="275" spans="1:1">
      <c r="A275" s="387"/>
    </row>
    <row r="276" spans="1:1">
      <c r="A276" s="387"/>
    </row>
    <row r="277" spans="1:1">
      <c r="A277" s="387"/>
    </row>
    <row r="278" spans="1:1">
      <c r="A278" s="387"/>
    </row>
    <row r="279" spans="1:1">
      <c r="A279" s="387"/>
    </row>
    <row r="280" spans="1:1">
      <c r="A280" s="387"/>
    </row>
    <row r="281" spans="1:1">
      <c r="A281" s="387"/>
    </row>
    <row r="282" spans="1:1">
      <c r="A282" s="387"/>
    </row>
    <row r="283" spans="1:1">
      <c r="A283" s="387"/>
    </row>
    <row r="284" spans="1:1">
      <c r="A284" s="387"/>
    </row>
    <row r="285" spans="1:1">
      <c r="A285" s="387"/>
    </row>
    <row r="286" spans="1:1">
      <c r="A286" s="387"/>
    </row>
    <row r="287" spans="1:1">
      <c r="A287" s="387"/>
    </row>
    <row r="288" spans="1:1">
      <c r="A288" s="387"/>
    </row>
    <row r="289" spans="1:1">
      <c r="A289" s="387"/>
    </row>
    <row r="290" spans="1:1">
      <c r="A290" s="387"/>
    </row>
    <row r="291" spans="1:1">
      <c r="A291" s="387"/>
    </row>
    <row r="292" spans="1:1">
      <c r="A292" s="387"/>
    </row>
    <row r="293" spans="1:1">
      <c r="A293" s="387"/>
    </row>
    <row r="294" spans="1:1">
      <c r="A294" s="387"/>
    </row>
    <row r="295" spans="1:1">
      <c r="A295" s="387"/>
    </row>
    <row r="296" spans="1:1">
      <c r="A296" s="387"/>
    </row>
    <row r="297" spans="1:1">
      <c r="A297" s="387"/>
    </row>
    <row r="298" spans="1:1">
      <c r="A298" s="387"/>
    </row>
    <row r="299" spans="1:1">
      <c r="A299" s="387"/>
    </row>
    <row r="300" spans="1:1">
      <c r="A300" s="387"/>
    </row>
    <row r="301" spans="1:1">
      <c r="A301" s="387"/>
    </row>
    <row r="302" spans="1:1">
      <c r="A302" s="387"/>
    </row>
    <row r="303" spans="1:1">
      <c r="A303" s="387"/>
    </row>
    <row r="304" spans="1:1">
      <c r="A304" s="387"/>
    </row>
    <row r="305" spans="1:1">
      <c r="A305" s="387"/>
    </row>
    <row r="306" spans="1:1">
      <c r="A306" s="387"/>
    </row>
    <row r="307" spans="1:1">
      <c r="A307" s="387"/>
    </row>
    <row r="308" spans="1:1">
      <c r="A308" s="387"/>
    </row>
    <row r="309" spans="1:1">
      <c r="A309" s="387"/>
    </row>
    <row r="310" spans="1:1">
      <c r="A310" s="387"/>
    </row>
    <row r="311" spans="1:1">
      <c r="A311" s="387"/>
    </row>
    <row r="312" spans="1:1">
      <c r="A312" s="387"/>
    </row>
    <row r="313" spans="1:1">
      <c r="A313" s="387"/>
    </row>
    <row r="314" spans="1:1">
      <c r="A314" s="387"/>
    </row>
    <row r="315" spans="1:1">
      <c r="A315" s="387"/>
    </row>
    <row r="316" spans="1:1">
      <c r="A316" s="387"/>
    </row>
    <row r="317" spans="1:1">
      <c r="A317" s="387"/>
    </row>
    <row r="318" spans="1:1">
      <c r="A318" s="387"/>
    </row>
    <row r="319" spans="1:1">
      <c r="A319" s="387"/>
    </row>
    <row r="320" spans="1:1">
      <c r="A320" s="387"/>
    </row>
    <row r="321" spans="1:1">
      <c r="A321" s="387"/>
    </row>
    <row r="322" spans="1:1">
      <c r="A322" s="387"/>
    </row>
    <row r="323" spans="1:1">
      <c r="A323" s="387"/>
    </row>
    <row r="324" spans="1:1">
      <c r="A324" s="387"/>
    </row>
    <row r="325" spans="1:1">
      <c r="A325" s="387"/>
    </row>
    <row r="326" spans="1:1">
      <c r="A326" s="387"/>
    </row>
    <row r="327" spans="1:1">
      <c r="A327" s="387"/>
    </row>
    <row r="328" spans="1:1">
      <c r="A328" s="387"/>
    </row>
    <row r="329" spans="1:1">
      <c r="A329" s="387"/>
    </row>
    <row r="330" spans="1:1">
      <c r="A330" s="387"/>
    </row>
    <row r="331" spans="1:1">
      <c r="A331" s="387"/>
    </row>
    <row r="332" spans="1:1">
      <c r="A332" s="387"/>
    </row>
    <row r="333" spans="1:1">
      <c r="A333" s="387"/>
    </row>
    <row r="334" spans="1:1">
      <c r="A334" s="387"/>
    </row>
    <row r="335" spans="1:1">
      <c r="A335" s="387"/>
    </row>
    <row r="336" spans="1:1">
      <c r="A336" s="387"/>
    </row>
    <row r="337" spans="1:1">
      <c r="A337" s="387"/>
    </row>
    <row r="338" spans="1:1">
      <c r="A338" s="387"/>
    </row>
    <row r="339" spans="1:1">
      <c r="A339" s="387"/>
    </row>
    <row r="340" spans="1:1">
      <c r="A340" s="387"/>
    </row>
    <row r="341" spans="1:1">
      <c r="A341" s="387"/>
    </row>
  </sheetData>
  <mergeCells count="5">
    <mergeCell ref="F119:G119"/>
    <mergeCell ref="F118:G118"/>
    <mergeCell ref="B118:D118"/>
    <mergeCell ref="B119:D119"/>
    <mergeCell ref="A2:G2"/>
  </mergeCells>
  <pageMargins left="0.23622047244094491" right="0.15748031496062992" top="0.19685039370078741" bottom="0.19685039370078741" header="0.31496062992125984" footer="0.31496062992125984"/>
  <pageSetup paperSize="9" scale="92" orientation="landscape" r:id="rId1"/>
  <ignoredErrors>
    <ignoredError sqref="G30 G35 G103:G108 G111:G112 G27 G36:G46 G48:G64 G74:G87 G91:G96 G97:G98" evalError="1"/>
    <ignoredError sqref="E99 C33 E33 C91" formulaRange="1"/>
    <ignoredError sqref="D91" formula="1" formulaRange="1"/>
    <ignoredError sqref="D3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FF99"/>
  </sheetPr>
  <dimension ref="A1:I184"/>
  <sheetViews>
    <sheetView view="pageBreakPreview" zoomScale="55" zoomScaleNormal="75" zoomScaleSheetLayoutView="55" workbookViewId="0">
      <selection activeCell="D7" sqref="D7:D13"/>
    </sheetView>
  </sheetViews>
  <sheetFormatPr defaultRowHeight="18.75"/>
  <cols>
    <col min="1" max="1" width="80.140625" style="2" customWidth="1"/>
    <col min="2" max="2" width="12.7109375" style="9" customWidth="1"/>
    <col min="3" max="7" width="25.7109375" style="9" customWidth="1"/>
    <col min="8" max="8" width="21.140625" style="9" customWidth="1"/>
    <col min="9" max="9" width="9.5703125" style="2" customWidth="1"/>
    <col min="10" max="10" width="9.85546875" style="2" customWidth="1"/>
    <col min="11" max="16384" width="9.140625" style="2"/>
  </cols>
  <sheetData>
    <row r="1" spans="1:9" ht="20.25">
      <c r="H1" s="106" t="s">
        <v>359</v>
      </c>
    </row>
    <row r="2" spans="1:9" ht="39" customHeight="1">
      <c r="A2" s="552" t="s">
        <v>131</v>
      </c>
      <c r="B2" s="552"/>
      <c r="C2" s="552"/>
      <c r="D2" s="552"/>
      <c r="E2" s="552"/>
      <c r="F2" s="552"/>
      <c r="G2" s="552"/>
      <c r="H2" s="552"/>
    </row>
    <row r="3" spans="1:9" ht="30" customHeight="1">
      <c r="A3" s="585" t="s">
        <v>399</v>
      </c>
      <c r="B3" s="585"/>
      <c r="C3" s="585"/>
      <c r="D3" s="585"/>
      <c r="E3" s="585"/>
      <c r="F3" s="585"/>
      <c r="G3" s="585"/>
      <c r="H3" s="585"/>
    </row>
    <row r="4" spans="1:9" ht="58.5" customHeight="1">
      <c r="A4" s="583" t="s">
        <v>160</v>
      </c>
      <c r="B4" s="534" t="s">
        <v>18</v>
      </c>
      <c r="C4" s="534" t="s">
        <v>140</v>
      </c>
      <c r="D4" s="534"/>
      <c r="E4" s="535" t="s">
        <v>582</v>
      </c>
      <c r="F4" s="535"/>
      <c r="G4" s="535"/>
      <c r="H4" s="535"/>
    </row>
    <row r="5" spans="1:9" ht="68.25" customHeight="1">
      <c r="A5" s="584"/>
      <c r="B5" s="534"/>
      <c r="C5" s="442" t="s">
        <v>580</v>
      </c>
      <c r="D5" s="442" t="s">
        <v>581</v>
      </c>
      <c r="E5" s="109" t="s">
        <v>150</v>
      </c>
      <c r="F5" s="109" t="s">
        <v>146</v>
      </c>
      <c r="G5" s="110" t="s">
        <v>156</v>
      </c>
      <c r="H5" s="110" t="s">
        <v>157</v>
      </c>
    </row>
    <row r="6" spans="1:9" ht="33.75" customHeight="1">
      <c r="A6" s="111">
        <v>1</v>
      </c>
      <c r="B6" s="109">
        <v>2</v>
      </c>
      <c r="C6" s="111">
        <v>3</v>
      </c>
      <c r="D6" s="109">
        <v>4</v>
      </c>
      <c r="E6" s="111">
        <v>5</v>
      </c>
      <c r="F6" s="109">
        <v>6</v>
      </c>
      <c r="G6" s="111">
        <v>7</v>
      </c>
      <c r="H6" s="109">
        <v>8</v>
      </c>
    </row>
    <row r="7" spans="1:9" s="4" customFormat="1" ht="71.25" customHeight="1">
      <c r="A7" s="112" t="s">
        <v>69</v>
      </c>
      <c r="B7" s="144">
        <v>4000</v>
      </c>
      <c r="C7" s="298">
        <f>SUM(C8:C13)</f>
        <v>3789</v>
      </c>
      <c r="D7" s="298">
        <f>SUM(D8:D13)</f>
        <v>9796</v>
      </c>
      <c r="E7" s="298">
        <f>SUM(E8:E13)</f>
        <v>8613</v>
      </c>
      <c r="F7" s="298">
        <f>SUM(F8:F13)</f>
        <v>9796</v>
      </c>
      <c r="G7" s="114">
        <f>F7-E7</f>
        <v>1183</v>
      </c>
      <c r="H7" s="301">
        <f>(F7/E7)*100</f>
        <v>113.73505166608615</v>
      </c>
    </row>
    <row r="8" spans="1:9" ht="62.25" customHeight="1">
      <c r="A8" s="116" t="s">
        <v>1</v>
      </c>
      <c r="B8" s="142" t="s">
        <v>134</v>
      </c>
      <c r="C8" s="319">
        <v>0</v>
      </c>
      <c r="D8" s="118">
        <v>0</v>
      </c>
      <c r="E8" s="118">
        <v>0</v>
      </c>
      <c r="F8" s="118">
        <v>0</v>
      </c>
      <c r="G8" s="118">
        <f t="shared" ref="G8:G13" si="0">F8-E8</f>
        <v>0</v>
      </c>
      <c r="H8" s="212" t="e">
        <f t="shared" ref="H8:H13" si="1">(F8/E8)*100</f>
        <v>#DIV/0!</v>
      </c>
    </row>
    <row r="9" spans="1:9" ht="57.75" customHeight="1">
      <c r="A9" s="116" t="s">
        <v>2</v>
      </c>
      <c r="B9" s="142">
        <v>4020</v>
      </c>
      <c r="C9" s="444">
        <v>2953</v>
      </c>
      <c r="D9" s="319">
        <v>3451</v>
      </c>
      <c r="E9" s="319">
        <v>3893</v>
      </c>
      <c r="F9" s="118">
        <v>3451</v>
      </c>
      <c r="G9" s="118">
        <f t="shared" si="0"/>
        <v>-442</v>
      </c>
      <c r="H9" s="119">
        <f t="shared" si="1"/>
        <v>88.646288209606979</v>
      </c>
    </row>
    <row r="10" spans="1:9" ht="70.5" customHeight="1">
      <c r="A10" s="116" t="s">
        <v>28</v>
      </c>
      <c r="B10" s="142">
        <v>4030</v>
      </c>
      <c r="C10" s="444">
        <v>406</v>
      </c>
      <c r="D10" s="319">
        <v>818</v>
      </c>
      <c r="E10" s="319">
        <v>260</v>
      </c>
      <c r="F10" s="118">
        <v>818</v>
      </c>
      <c r="G10" s="118">
        <f t="shared" si="0"/>
        <v>558</v>
      </c>
      <c r="H10" s="119">
        <f t="shared" si="1"/>
        <v>314.61538461538458</v>
      </c>
    </row>
    <row r="11" spans="1:9" ht="59.25" customHeight="1">
      <c r="A11" s="116" t="s">
        <v>3</v>
      </c>
      <c r="B11" s="142">
        <v>4040</v>
      </c>
      <c r="C11" s="444">
        <v>220</v>
      </c>
      <c r="D11" s="315">
        <v>813</v>
      </c>
      <c r="E11" s="319">
        <v>0</v>
      </c>
      <c r="F11" s="118">
        <v>813</v>
      </c>
      <c r="G11" s="118">
        <f t="shared" si="0"/>
        <v>813</v>
      </c>
      <c r="H11" s="212" t="e">
        <f t="shared" si="1"/>
        <v>#DIV/0!</v>
      </c>
    </row>
    <row r="12" spans="1:9" ht="70.5" customHeight="1">
      <c r="A12" s="116" t="s">
        <v>60</v>
      </c>
      <c r="B12" s="142">
        <v>4050</v>
      </c>
      <c r="C12" s="444">
        <v>5</v>
      </c>
      <c r="D12" s="319">
        <v>4714</v>
      </c>
      <c r="E12" s="319">
        <v>4460</v>
      </c>
      <c r="F12" s="118">
        <v>4714</v>
      </c>
      <c r="G12" s="118">
        <f t="shared" si="0"/>
        <v>254</v>
      </c>
      <c r="H12" s="119">
        <f t="shared" si="1"/>
        <v>105.69506726457398</v>
      </c>
    </row>
    <row r="13" spans="1:9" ht="59.25" customHeight="1">
      <c r="A13" s="116" t="s">
        <v>211</v>
      </c>
      <c r="B13" s="142">
        <v>4060</v>
      </c>
      <c r="C13" s="444">
        <v>205</v>
      </c>
      <c r="D13" s="319">
        <v>0</v>
      </c>
      <c r="E13" s="319">
        <v>0</v>
      </c>
      <c r="F13" s="118">
        <v>0</v>
      </c>
      <c r="G13" s="118">
        <f t="shared" si="0"/>
        <v>0</v>
      </c>
      <c r="H13" s="212" t="e">
        <f t="shared" si="1"/>
        <v>#DIV/0!</v>
      </c>
    </row>
    <row r="14" spans="1:9" ht="20.25">
      <c r="A14" s="128"/>
      <c r="B14" s="128"/>
      <c r="C14" s="128"/>
      <c r="D14" s="128"/>
      <c r="E14" s="128"/>
      <c r="F14" s="128"/>
      <c r="G14" s="128"/>
      <c r="H14" s="128"/>
    </row>
    <row r="15" spans="1:9" ht="20.25">
      <c r="A15" s="128"/>
      <c r="B15" s="128"/>
      <c r="C15" s="128"/>
      <c r="D15" s="128"/>
      <c r="E15" s="128"/>
      <c r="F15" s="128"/>
      <c r="G15" s="128"/>
      <c r="H15" s="128"/>
    </row>
    <row r="16" spans="1:9" s="1" customFormat="1" ht="19.5" customHeight="1">
      <c r="A16" s="143"/>
      <c r="B16" s="139"/>
      <c r="C16" s="139"/>
      <c r="D16" s="139"/>
      <c r="E16" s="139"/>
      <c r="F16" s="139"/>
      <c r="G16" s="139"/>
      <c r="H16" s="139"/>
      <c r="I16" s="2"/>
    </row>
    <row r="17" spans="1:8" ht="54" customHeight="1">
      <c r="A17" s="125" t="s">
        <v>579</v>
      </c>
      <c r="B17" s="126"/>
      <c r="C17" s="582" t="s">
        <v>142</v>
      </c>
      <c r="D17" s="582"/>
      <c r="E17" s="127"/>
      <c r="F17" s="556" t="s">
        <v>471</v>
      </c>
      <c r="G17" s="586"/>
      <c r="H17" s="128"/>
    </row>
    <row r="18" spans="1:8" s="1" customFormat="1" ht="37.5" customHeight="1">
      <c r="A18" s="41" t="s">
        <v>65</v>
      </c>
      <c r="B18" s="44"/>
      <c r="C18" s="565" t="s">
        <v>66</v>
      </c>
      <c r="D18" s="565"/>
      <c r="E18" s="44"/>
      <c r="F18" s="554" t="s">
        <v>181</v>
      </c>
      <c r="G18" s="554"/>
      <c r="H18" s="45"/>
    </row>
    <row r="19" spans="1:8">
      <c r="A19" s="19"/>
    </row>
    <row r="20" spans="1:8">
      <c r="A20" s="19"/>
    </row>
    <row r="21" spans="1:8">
      <c r="A21" s="19"/>
    </row>
    <row r="22" spans="1:8">
      <c r="A22" s="19"/>
    </row>
    <row r="23" spans="1:8">
      <c r="A23" s="19"/>
    </row>
    <row r="24" spans="1:8">
      <c r="A24" s="19"/>
    </row>
    <row r="25" spans="1:8">
      <c r="A25" s="19"/>
    </row>
    <row r="26" spans="1:8">
      <c r="A26" s="19"/>
    </row>
    <row r="27" spans="1:8">
      <c r="A27" s="19"/>
    </row>
    <row r="28" spans="1:8">
      <c r="A28" s="19"/>
    </row>
    <row r="29" spans="1:8">
      <c r="A29" s="19"/>
    </row>
    <row r="30" spans="1:8">
      <c r="A30" s="19"/>
    </row>
    <row r="31" spans="1:8">
      <c r="A31" s="19"/>
    </row>
    <row r="32" spans="1:8">
      <c r="A32" s="19"/>
    </row>
    <row r="33" spans="1:1">
      <c r="A33" s="19"/>
    </row>
    <row r="34" spans="1:1">
      <c r="A34" s="19"/>
    </row>
    <row r="35" spans="1:1">
      <c r="A35" s="19"/>
    </row>
    <row r="36" spans="1:1">
      <c r="A36" s="19"/>
    </row>
    <row r="37" spans="1:1">
      <c r="A37" s="19"/>
    </row>
    <row r="38" spans="1:1">
      <c r="A38" s="19"/>
    </row>
    <row r="39" spans="1:1">
      <c r="A39" s="19"/>
    </row>
    <row r="40" spans="1:1">
      <c r="A40" s="19"/>
    </row>
    <row r="41" spans="1:1">
      <c r="A41" s="19"/>
    </row>
    <row r="42" spans="1:1">
      <c r="A42" s="19"/>
    </row>
    <row r="43" spans="1:1">
      <c r="A43" s="19"/>
    </row>
    <row r="44" spans="1:1">
      <c r="A44" s="19"/>
    </row>
    <row r="45" spans="1:1">
      <c r="A45" s="19"/>
    </row>
    <row r="46" spans="1:1">
      <c r="A46" s="19"/>
    </row>
    <row r="47" spans="1:1">
      <c r="A47" s="19"/>
    </row>
    <row r="48" spans="1:1">
      <c r="A48" s="19"/>
    </row>
    <row r="49" spans="1:1">
      <c r="A49" s="19"/>
    </row>
    <row r="50" spans="1:1">
      <c r="A50" s="19"/>
    </row>
    <row r="51" spans="1:1">
      <c r="A51" s="19"/>
    </row>
    <row r="52" spans="1:1">
      <c r="A52" s="19"/>
    </row>
    <row r="53" spans="1:1">
      <c r="A53" s="19"/>
    </row>
    <row r="54" spans="1:1">
      <c r="A54" s="19"/>
    </row>
    <row r="55" spans="1:1">
      <c r="A55" s="19"/>
    </row>
    <row r="56" spans="1:1">
      <c r="A56" s="19"/>
    </row>
    <row r="57" spans="1:1">
      <c r="A57" s="19"/>
    </row>
    <row r="58" spans="1:1">
      <c r="A58" s="19"/>
    </row>
    <row r="59" spans="1:1">
      <c r="A59" s="19"/>
    </row>
    <row r="60" spans="1:1">
      <c r="A60" s="19"/>
    </row>
    <row r="61" spans="1:1">
      <c r="A61" s="19"/>
    </row>
    <row r="62" spans="1:1">
      <c r="A62" s="19"/>
    </row>
    <row r="63" spans="1:1">
      <c r="A63" s="19"/>
    </row>
    <row r="64" spans="1:1">
      <c r="A64" s="19"/>
    </row>
    <row r="65" spans="1:1">
      <c r="A65" s="19"/>
    </row>
    <row r="66" spans="1:1">
      <c r="A66" s="19"/>
    </row>
    <row r="67" spans="1:1">
      <c r="A67" s="19"/>
    </row>
    <row r="68" spans="1:1">
      <c r="A68" s="19"/>
    </row>
    <row r="69" spans="1:1">
      <c r="A69" s="19"/>
    </row>
    <row r="70" spans="1:1">
      <c r="A70" s="19"/>
    </row>
    <row r="71" spans="1:1">
      <c r="A71" s="19"/>
    </row>
    <row r="72" spans="1:1">
      <c r="A72" s="19"/>
    </row>
    <row r="73" spans="1:1">
      <c r="A73" s="19"/>
    </row>
    <row r="74" spans="1:1">
      <c r="A74" s="19"/>
    </row>
    <row r="75" spans="1:1">
      <c r="A75" s="19"/>
    </row>
    <row r="76" spans="1:1">
      <c r="A76" s="19"/>
    </row>
    <row r="77" spans="1:1">
      <c r="A77" s="19"/>
    </row>
    <row r="78" spans="1:1">
      <c r="A78" s="19"/>
    </row>
    <row r="79" spans="1:1">
      <c r="A79" s="19"/>
    </row>
    <row r="80" spans="1:1">
      <c r="A80" s="19"/>
    </row>
    <row r="81" spans="1:1">
      <c r="A81" s="19"/>
    </row>
    <row r="82" spans="1:1">
      <c r="A82" s="19"/>
    </row>
    <row r="83" spans="1:1">
      <c r="A83" s="19"/>
    </row>
    <row r="84" spans="1:1">
      <c r="A84" s="19"/>
    </row>
    <row r="85" spans="1:1">
      <c r="A85" s="19"/>
    </row>
    <row r="86" spans="1:1">
      <c r="A86" s="19"/>
    </row>
    <row r="87" spans="1:1">
      <c r="A87" s="19"/>
    </row>
    <row r="88" spans="1:1">
      <c r="A88" s="19"/>
    </row>
    <row r="89" spans="1:1">
      <c r="A89" s="19"/>
    </row>
    <row r="90" spans="1:1">
      <c r="A90" s="19"/>
    </row>
    <row r="91" spans="1:1">
      <c r="A91" s="19"/>
    </row>
    <row r="92" spans="1:1">
      <c r="A92" s="19"/>
    </row>
    <row r="93" spans="1:1">
      <c r="A93" s="19"/>
    </row>
    <row r="94" spans="1:1">
      <c r="A94" s="19"/>
    </row>
    <row r="95" spans="1:1">
      <c r="A95" s="19"/>
    </row>
    <row r="96" spans="1:1">
      <c r="A96" s="19"/>
    </row>
    <row r="97" spans="1:1">
      <c r="A97" s="19"/>
    </row>
    <row r="98" spans="1:1">
      <c r="A98" s="19"/>
    </row>
    <row r="99" spans="1:1">
      <c r="A99" s="19"/>
    </row>
    <row r="100" spans="1:1">
      <c r="A100" s="19"/>
    </row>
    <row r="101" spans="1:1">
      <c r="A101" s="19"/>
    </row>
    <row r="102" spans="1:1">
      <c r="A102" s="19"/>
    </row>
    <row r="103" spans="1:1">
      <c r="A103" s="19"/>
    </row>
    <row r="104" spans="1:1">
      <c r="A104" s="19"/>
    </row>
    <row r="105" spans="1:1">
      <c r="A105" s="19"/>
    </row>
    <row r="106" spans="1:1">
      <c r="A106" s="19"/>
    </row>
    <row r="107" spans="1:1">
      <c r="A107" s="19"/>
    </row>
    <row r="108" spans="1:1">
      <c r="A108" s="19"/>
    </row>
    <row r="109" spans="1:1">
      <c r="A109" s="19"/>
    </row>
    <row r="110" spans="1:1">
      <c r="A110" s="19"/>
    </row>
    <row r="111" spans="1:1">
      <c r="A111" s="19"/>
    </row>
    <row r="112" spans="1:1">
      <c r="A112" s="19"/>
    </row>
    <row r="113" spans="1:1">
      <c r="A113" s="19"/>
    </row>
    <row r="114" spans="1:1">
      <c r="A114" s="19"/>
    </row>
    <row r="115" spans="1:1">
      <c r="A115" s="19"/>
    </row>
    <row r="116" spans="1:1">
      <c r="A116" s="19"/>
    </row>
    <row r="117" spans="1:1">
      <c r="A117" s="19"/>
    </row>
    <row r="118" spans="1:1">
      <c r="A118" s="19"/>
    </row>
    <row r="119" spans="1:1">
      <c r="A119" s="19"/>
    </row>
    <row r="120" spans="1:1">
      <c r="A120" s="19"/>
    </row>
    <row r="121" spans="1:1">
      <c r="A121" s="19"/>
    </row>
    <row r="122" spans="1:1">
      <c r="A122" s="19"/>
    </row>
    <row r="123" spans="1:1">
      <c r="A123" s="19"/>
    </row>
    <row r="124" spans="1:1">
      <c r="A124" s="19"/>
    </row>
    <row r="125" spans="1:1">
      <c r="A125" s="19"/>
    </row>
    <row r="126" spans="1:1">
      <c r="A126" s="19"/>
    </row>
    <row r="127" spans="1:1">
      <c r="A127" s="19"/>
    </row>
    <row r="128" spans="1:1">
      <c r="A128" s="19"/>
    </row>
    <row r="129" spans="1:1">
      <c r="A129" s="19"/>
    </row>
    <row r="130" spans="1:1">
      <c r="A130" s="19"/>
    </row>
    <row r="131" spans="1:1">
      <c r="A131" s="19"/>
    </row>
    <row r="132" spans="1:1">
      <c r="A132" s="19"/>
    </row>
    <row r="133" spans="1:1">
      <c r="A133" s="19"/>
    </row>
    <row r="134" spans="1:1">
      <c r="A134" s="19"/>
    </row>
    <row r="135" spans="1:1">
      <c r="A135" s="19"/>
    </row>
    <row r="136" spans="1:1">
      <c r="A136" s="19"/>
    </row>
    <row r="137" spans="1:1">
      <c r="A137" s="19"/>
    </row>
    <row r="138" spans="1:1">
      <c r="A138" s="19"/>
    </row>
    <row r="139" spans="1:1">
      <c r="A139" s="19"/>
    </row>
    <row r="140" spans="1:1">
      <c r="A140" s="19"/>
    </row>
    <row r="141" spans="1:1">
      <c r="A141" s="19"/>
    </row>
    <row r="142" spans="1:1">
      <c r="A142" s="19"/>
    </row>
    <row r="143" spans="1:1">
      <c r="A143" s="19"/>
    </row>
    <row r="144" spans="1:1">
      <c r="A144" s="19"/>
    </row>
    <row r="145" spans="1:1">
      <c r="A145" s="19"/>
    </row>
    <row r="146" spans="1:1">
      <c r="A146" s="19"/>
    </row>
    <row r="147" spans="1:1">
      <c r="A147" s="19"/>
    </row>
    <row r="148" spans="1:1">
      <c r="A148" s="19"/>
    </row>
    <row r="149" spans="1:1">
      <c r="A149" s="19"/>
    </row>
    <row r="150" spans="1:1">
      <c r="A150" s="19"/>
    </row>
    <row r="151" spans="1:1">
      <c r="A151" s="19"/>
    </row>
    <row r="152" spans="1:1">
      <c r="A152" s="19"/>
    </row>
    <row r="153" spans="1:1">
      <c r="A153" s="19"/>
    </row>
    <row r="154" spans="1:1">
      <c r="A154" s="19"/>
    </row>
    <row r="155" spans="1:1">
      <c r="A155" s="19"/>
    </row>
    <row r="156" spans="1:1">
      <c r="A156" s="19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</sheetData>
  <mergeCells count="10">
    <mergeCell ref="A4:A5"/>
    <mergeCell ref="A2:H2"/>
    <mergeCell ref="B4:B5"/>
    <mergeCell ref="A3:H3"/>
    <mergeCell ref="C18:D18"/>
    <mergeCell ref="C4:D4"/>
    <mergeCell ref="E4:H4"/>
    <mergeCell ref="C17:D17"/>
    <mergeCell ref="F17:G17"/>
    <mergeCell ref="F18:G18"/>
  </mergeCells>
  <phoneticPr fontId="0" type="noConversion"/>
  <pageMargins left="0.23622047244094491" right="0.15748031496062992" top="0.19685039370078741" bottom="0.19685039370078741" header="0.27559055118110237" footer="0.19685039370078741"/>
  <pageSetup paperSize="9" scale="60" firstPageNumber="9" orientation="landscape" useFirstPageNumber="1" r:id="rId1"/>
  <headerFooter alignWithMargins="0"/>
  <ignoredErrors>
    <ignoredError sqref="B8" numberStoredAsText="1"/>
    <ignoredError sqref="H7:H13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3"/>
  </sheetPr>
  <dimension ref="A2:M306"/>
  <sheetViews>
    <sheetView view="pageBreakPreview" zoomScale="60" workbookViewId="0">
      <selection activeCell="E80" sqref="E80"/>
    </sheetView>
  </sheetViews>
  <sheetFormatPr defaultRowHeight="18.75"/>
  <cols>
    <col min="1" max="1" width="70.28515625" style="2" customWidth="1"/>
    <col min="2" max="2" width="16" style="403" customWidth="1"/>
    <col min="3" max="3" width="19.85546875" style="403" customWidth="1"/>
    <col min="4" max="4" width="21.28515625" style="403" customWidth="1"/>
    <col min="5" max="5" width="23.42578125" style="403" customWidth="1"/>
    <col min="6" max="6" width="22.28515625" style="403" customWidth="1"/>
    <col min="7" max="7" width="24.140625" style="403" customWidth="1"/>
    <col min="8" max="16384" width="9.140625" style="2"/>
  </cols>
  <sheetData>
    <row r="2" spans="1:7" ht="33.75" customHeight="1">
      <c r="A2" s="580" t="s">
        <v>446</v>
      </c>
      <c r="B2" s="580"/>
      <c r="C2" s="580"/>
      <c r="D2" s="580"/>
      <c r="E2" s="580"/>
      <c r="F2" s="580"/>
      <c r="G2" s="580"/>
    </row>
    <row r="3" spans="1:7" ht="28.5" customHeight="1">
      <c r="A3" s="405"/>
      <c r="B3" s="22"/>
      <c r="C3" s="22"/>
      <c r="D3" s="405"/>
      <c r="E3" s="405"/>
      <c r="F3" s="405"/>
      <c r="G3" s="22"/>
    </row>
    <row r="4" spans="1:7" ht="62.25" customHeight="1">
      <c r="A4" s="205" t="s">
        <v>160</v>
      </c>
      <c r="B4" s="206" t="s">
        <v>18</v>
      </c>
      <c r="C4" s="206" t="s">
        <v>584</v>
      </c>
      <c r="D4" s="206" t="s">
        <v>587</v>
      </c>
      <c r="E4" s="206" t="s">
        <v>586</v>
      </c>
      <c r="F4" s="206" t="s">
        <v>417</v>
      </c>
      <c r="G4" s="207" t="s">
        <v>453</v>
      </c>
    </row>
    <row r="5" spans="1:7" ht="23.25" customHeight="1">
      <c r="A5" s="180">
        <v>1</v>
      </c>
      <c r="B5" s="181">
        <v>2</v>
      </c>
      <c r="C5" s="181">
        <v>3</v>
      </c>
      <c r="D5" s="181">
        <v>4</v>
      </c>
      <c r="E5" s="181">
        <v>5</v>
      </c>
      <c r="F5" s="181">
        <v>6</v>
      </c>
      <c r="G5" s="181">
        <v>7</v>
      </c>
    </row>
    <row r="6" spans="1:7" ht="39" customHeight="1">
      <c r="A6" s="412" t="s">
        <v>69</v>
      </c>
      <c r="B6" s="413">
        <v>4000</v>
      </c>
      <c r="C6" s="479">
        <f>C10+C49+C68+C76+C81</f>
        <v>3789</v>
      </c>
      <c r="D6" s="479">
        <f>D10+D49+D68+D76+D81</f>
        <v>8613</v>
      </c>
      <c r="E6" s="479">
        <f>E10+E49+E68+E76+E81</f>
        <v>9796</v>
      </c>
      <c r="F6" s="273">
        <f>E6-D6</f>
        <v>1183</v>
      </c>
      <c r="G6" s="414">
        <f>(E6/D6)*100</f>
        <v>113.73505166608615</v>
      </c>
    </row>
    <row r="7" spans="1:7" ht="33" hidden="1" customHeight="1">
      <c r="A7" s="415" t="s">
        <v>1</v>
      </c>
      <c r="B7" s="416">
        <v>4010</v>
      </c>
      <c r="C7" s="462"/>
      <c r="D7" s="463"/>
      <c r="E7" s="463"/>
      <c r="F7" s="189">
        <f t="shared" ref="F7:F76" si="0">E7-D7</f>
        <v>0</v>
      </c>
      <c r="G7" s="417" t="e">
        <f t="shared" ref="G7:G76" si="1">(E7/D7)*100</f>
        <v>#DIV/0!</v>
      </c>
    </row>
    <row r="8" spans="1:7" ht="18" hidden="1" customHeight="1">
      <c r="A8" s="418"/>
      <c r="B8" s="181"/>
      <c r="C8" s="456"/>
      <c r="D8" s="464"/>
      <c r="E8" s="464"/>
      <c r="F8" s="189">
        <f t="shared" si="0"/>
        <v>0</v>
      </c>
      <c r="G8" s="417" t="e">
        <f t="shared" si="1"/>
        <v>#DIV/0!</v>
      </c>
    </row>
    <row r="9" spans="1:7" s="103" customFormat="1" ht="20.25" hidden="1" customHeight="1">
      <c r="A9" s="419"/>
      <c r="B9" s="420"/>
      <c r="C9" s="465"/>
      <c r="D9" s="464"/>
      <c r="E9" s="464"/>
      <c r="F9" s="189">
        <f t="shared" si="0"/>
        <v>0</v>
      </c>
      <c r="G9" s="417" t="e">
        <f t="shared" si="1"/>
        <v>#DIV/0!</v>
      </c>
    </row>
    <row r="10" spans="1:7" s="103" customFormat="1" ht="35.25" customHeight="1">
      <c r="A10" s="421" t="s">
        <v>2</v>
      </c>
      <c r="B10" s="422">
        <v>4020</v>
      </c>
      <c r="C10" s="466">
        <f>SUM(C11:C48)</f>
        <v>2953</v>
      </c>
      <c r="D10" s="466">
        <f>SUM(D11:D48)</f>
        <v>3893</v>
      </c>
      <c r="E10" s="466">
        <f>SUM(E11:E48)</f>
        <v>3451</v>
      </c>
      <c r="F10" s="424">
        <f t="shared" si="0"/>
        <v>-442</v>
      </c>
      <c r="G10" s="425">
        <f t="shared" si="1"/>
        <v>88.646288209606979</v>
      </c>
    </row>
    <row r="11" spans="1:7" s="103" customFormat="1" ht="33.75" customHeight="1">
      <c r="A11" s="101" t="s">
        <v>539</v>
      </c>
      <c r="B11" s="426"/>
      <c r="C11" s="467">
        <v>0</v>
      </c>
      <c r="D11" s="467">
        <v>600</v>
      </c>
      <c r="E11" s="467">
        <v>0</v>
      </c>
      <c r="F11" s="427">
        <f t="shared" ref="F11:F18" si="2">E11-D11</f>
        <v>-600</v>
      </c>
      <c r="G11" s="417">
        <f t="shared" ref="G11:G18" si="3">(E11/D11)*100</f>
        <v>0</v>
      </c>
    </row>
    <row r="12" spans="1:7" s="103" customFormat="1" ht="39" customHeight="1">
      <c r="A12" s="101" t="s">
        <v>639</v>
      </c>
      <c r="B12" s="426"/>
      <c r="C12" s="467">
        <v>33</v>
      </c>
      <c r="D12" s="467">
        <v>35</v>
      </c>
      <c r="E12" s="467">
        <v>63</v>
      </c>
      <c r="F12" s="427">
        <f t="shared" si="2"/>
        <v>28</v>
      </c>
      <c r="G12" s="189">
        <f t="shared" si="3"/>
        <v>180</v>
      </c>
    </row>
    <row r="13" spans="1:7" s="103" customFormat="1" ht="39" customHeight="1">
      <c r="A13" s="101" t="s">
        <v>635</v>
      </c>
      <c r="B13" s="426"/>
      <c r="C13" s="467">
        <v>0</v>
      </c>
      <c r="D13" s="463">
        <v>0</v>
      </c>
      <c r="E13" s="467">
        <v>6</v>
      </c>
      <c r="F13" s="427">
        <f t="shared" si="2"/>
        <v>6</v>
      </c>
      <c r="G13" s="417" t="e">
        <f t="shared" si="3"/>
        <v>#DIV/0!</v>
      </c>
    </row>
    <row r="14" spans="1:7" s="103" customFormat="1" ht="39" customHeight="1">
      <c r="A14" s="101" t="s">
        <v>636</v>
      </c>
      <c r="B14" s="426"/>
      <c r="C14" s="467">
        <v>0</v>
      </c>
      <c r="D14" s="463">
        <v>0</v>
      </c>
      <c r="E14" s="467">
        <v>26</v>
      </c>
      <c r="F14" s="427">
        <f t="shared" si="2"/>
        <v>26</v>
      </c>
      <c r="G14" s="417" t="e">
        <f t="shared" si="3"/>
        <v>#DIV/0!</v>
      </c>
    </row>
    <row r="15" spans="1:7" s="103" customFormat="1" ht="39" customHeight="1">
      <c r="A15" s="101" t="s">
        <v>637</v>
      </c>
      <c r="B15" s="426"/>
      <c r="C15" s="467">
        <v>0</v>
      </c>
      <c r="D15" s="463">
        <v>0</v>
      </c>
      <c r="E15" s="467">
        <v>8</v>
      </c>
      <c r="F15" s="427">
        <f t="shared" si="2"/>
        <v>8</v>
      </c>
      <c r="G15" s="417" t="e">
        <f t="shared" si="3"/>
        <v>#DIV/0!</v>
      </c>
    </row>
    <row r="16" spans="1:7" s="103" customFormat="1" ht="39" customHeight="1">
      <c r="A16" s="101" t="s">
        <v>638</v>
      </c>
      <c r="B16" s="426"/>
      <c r="C16" s="467">
        <v>0</v>
      </c>
      <c r="D16" s="463">
        <v>0</v>
      </c>
      <c r="E16" s="467">
        <v>100</v>
      </c>
      <c r="F16" s="427">
        <f t="shared" si="2"/>
        <v>100</v>
      </c>
      <c r="G16" s="417" t="e">
        <f t="shared" si="3"/>
        <v>#DIV/0!</v>
      </c>
    </row>
    <row r="17" spans="1:7" s="103" customFormat="1" ht="39" customHeight="1">
      <c r="A17" s="101" t="s">
        <v>665</v>
      </c>
      <c r="B17" s="426"/>
      <c r="C17" s="467">
        <v>0</v>
      </c>
      <c r="D17" s="463">
        <v>0</v>
      </c>
      <c r="E17" s="467">
        <v>311</v>
      </c>
      <c r="F17" s="427">
        <f t="shared" si="2"/>
        <v>311</v>
      </c>
      <c r="G17" s="417" t="e">
        <f t="shared" si="3"/>
        <v>#DIV/0!</v>
      </c>
    </row>
    <row r="18" spans="1:7" s="103" customFormat="1" ht="42.75" customHeight="1">
      <c r="A18" s="101" t="s">
        <v>640</v>
      </c>
      <c r="B18" s="426"/>
      <c r="C18" s="467">
        <v>0</v>
      </c>
      <c r="D18" s="463">
        <v>0</v>
      </c>
      <c r="E18" s="467">
        <v>49</v>
      </c>
      <c r="F18" s="427">
        <f t="shared" si="2"/>
        <v>49</v>
      </c>
      <c r="G18" s="417" t="e">
        <f t="shared" si="3"/>
        <v>#DIV/0!</v>
      </c>
    </row>
    <row r="19" spans="1:7" s="103" customFormat="1" ht="39" customHeight="1">
      <c r="A19" s="101" t="s">
        <v>571</v>
      </c>
      <c r="B19" s="426"/>
      <c r="C19" s="467">
        <v>98</v>
      </c>
      <c r="D19" s="463">
        <v>0</v>
      </c>
      <c r="E19" s="463">
        <v>0</v>
      </c>
      <c r="F19" s="427">
        <f t="shared" ref="F19" si="4">E19-D19</f>
        <v>0</v>
      </c>
      <c r="G19" s="417" t="e">
        <f t="shared" ref="G19" si="5">(E19/D19)*100</f>
        <v>#DIV/0!</v>
      </c>
    </row>
    <row r="20" spans="1:7" s="103" customFormat="1" ht="39" customHeight="1">
      <c r="A20" s="101" t="s">
        <v>514</v>
      </c>
      <c r="B20" s="426"/>
      <c r="C20" s="467">
        <v>317</v>
      </c>
      <c r="D20" s="463">
        <v>0</v>
      </c>
      <c r="E20" s="463">
        <v>0</v>
      </c>
      <c r="F20" s="427">
        <f t="shared" ref="F20:F22" si="6">E20-D20</f>
        <v>0</v>
      </c>
      <c r="G20" s="417" t="e">
        <f t="shared" ref="G20:G22" si="7">(E20/D20)*100</f>
        <v>#DIV/0!</v>
      </c>
    </row>
    <row r="21" spans="1:7" s="103" customFormat="1" ht="39" customHeight="1">
      <c r="A21" s="101" t="s">
        <v>515</v>
      </c>
      <c r="B21" s="426"/>
      <c r="C21" s="467">
        <v>48</v>
      </c>
      <c r="D21" s="463">
        <v>0</v>
      </c>
      <c r="E21" s="463">
        <v>0</v>
      </c>
      <c r="F21" s="427">
        <f t="shared" si="6"/>
        <v>0</v>
      </c>
      <c r="G21" s="417" t="e">
        <f t="shared" si="7"/>
        <v>#DIV/0!</v>
      </c>
    </row>
    <row r="22" spans="1:7" s="103" customFormat="1" ht="39" customHeight="1">
      <c r="A22" s="101" t="s">
        <v>516</v>
      </c>
      <c r="B22" s="426"/>
      <c r="C22" s="467">
        <v>10</v>
      </c>
      <c r="D22" s="463">
        <v>0</v>
      </c>
      <c r="E22" s="463">
        <v>0</v>
      </c>
      <c r="F22" s="427">
        <f t="shared" si="6"/>
        <v>0</v>
      </c>
      <c r="G22" s="417" t="e">
        <f t="shared" si="7"/>
        <v>#DIV/0!</v>
      </c>
    </row>
    <row r="23" spans="1:7" s="103" customFormat="1" ht="42.75" customHeight="1">
      <c r="A23" s="428" t="s">
        <v>517</v>
      </c>
      <c r="B23" s="426"/>
      <c r="C23" s="467">
        <v>15</v>
      </c>
      <c r="D23" s="467">
        <v>0</v>
      </c>
      <c r="E23" s="467">
        <v>0</v>
      </c>
      <c r="F23" s="411">
        <f t="shared" ref="F23:F54" si="8">E23-D23</f>
        <v>0</v>
      </c>
      <c r="G23" s="417" t="e">
        <f t="shared" ref="G23:G54" si="9">(E23/D23)*100</f>
        <v>#DIV/0!</v>
      </c>
    </row>
    <row r="24" spans="1:7" s="103" customFormat="1" ht="39" customHeight="1">
      <c r="A24" s="101" t="s">
        <v>518</v>
      </c>
      <c r="B24" s="426"/>
      <c r="C24" s="467">
        <v>200</v>
      </c>
      <c r="D24" s="463">
        <v>0</v>
      </c>
      <c r="E24" s="463">
        <v>0</v>
      </c>
      <c r="F24" s="427">
        <f t="shared" si="8"/>
        <v>0</v>
      </c>
      <c r="G24" s="417" t="e">
        <f t="shared" si="9"/>
        <v>#DIV/0!</v>
      </c>
    </row>
    <row r="25" spans="1:7" s="103" customFormat="1" ht="39" customHeight="1">
      <c r="A25" s="101" t="s">
        <v>519</v>
      </c>
      <c r="B25" s="426"/>
      <c r="C25" s="467">
        <v>55</v>
      </c>
      <c r="D25" s="467">
        <v>270</v>
      </c>
      <c r="E25" s="463">
        <v>0</v>
      </c>
      <c r="F25" s="427">
        <f t="shared" si="8"/>
        <v>-270</v>
      </c>
      <c r="G25" s="417">
        <f t="shared" si="9"/>
        <v>0</v>
      </c>
    </row>
    <row r="26" spans="1:7" s="103" customFormat="1" ht="39" customHeight="1">
      <c r="A26" s="101" t="s">
        <v>568</v>
      </c>
      <c r="B26" s="426"/>
      <c r="C26" s="467">
        <v>10</v>
      </c>
      <c r="D26" s="463">
        <v>0</v>
      </c>
      <c r="E26" s="463">
        <v>0</v>
      </c>
      <c r="F26" s="427">
        <f t="shared" si="8"/>
        <v>0</v>
      </c>
      <c r="G26" s="417" t="e">
        <f t="shared" si="9"/>
        <v>#DIV/0!</v>
      </c>
    </row>
    <row r="27" spans="1:7" s="103" customFormat="1" ht="39" customHeight="1">
      <c r="A27" s="101" t="s">
        <v>520</v>
      </c>
      <c r="B27" s="426"/>
      <c r="C27" s="467">
        <v>11</v>
      </c>
      <c r="D27" s="463">
        <v>0</v>
      </c>
      <c r="E27" s="463">
        <v>0</v>
      </c>
      <c r="F27" s="427">
        <f t="shared" si="8"/>
        <v>0</v>
      </c>
      <c r="G27" s="417" t="e">
        <f t="shared" si="9"/>
        <v>#DIV/0!</v>
      </c>
    </row>
    <row r="28" spans="1:7" s="103" customFormat="1" ht="39" customHeight="1">
      <c r="A28" s="101" t="s">
        <v>521</v>
      </c>
      <c r="B28" s="426"/>
      <c r="C28" s="467">
        <v>60</v>
      </c>
      <c r="D28" s="463">
        <v>0</v>
      </c>
      <c r="E28" s="463">
        <v>0</v>
      </c>
      <c r="F28" s="427">
        <f t="shared" si="8"/>
        <v>0</v>
      </c>
      <c r="G28" s="417" t="e">
        <f t="shared" si="9"/>
        <v>#DIV/0!</v>
      </c>
    </row>
    <row r="29" spans="1:7" s="103" customFormat="1" ht="39" customHeight="1">
      <c r="A29" s="101" t="s">
        <v>522</v>
      </c>
      <c r="B29" s="426"/>
      <c r="C29" s="467">
        <v>38</v>
      </c>
      <c r="D29" s="463">
        <v>0</v>
      </c>
      <c r="E29" s="467">
        <v>0</v>
      </c>
      <c r="F29" s="427">
        <f t="shared" si="8"/>
        <v>0</v>
      </c>
      <c r="G29" s="417" t="e">
        <f t="shared" si="9"/>
        <v>#DIV/0!</v>
      </c>
    </row>
    <row r="30" spans="1:7" s="103" customFormat="1" ht="39" customHeight="1">
      <c r="A30" s="101" t="s">
        <v>523</v>
      </c>
      <c r="B30" s="426"/>
      <c r="C30" s="467">
        <v>100</v>
      </c>
      <c r="D30" s="463">
        <v>0</v>
      </c>
      <c r="E30" s="463">
        <v>0</v>
      </c>
      <c r="F30" s="427">
        <f t="shared" si="8"/>
        <v>0</v>
      </c>
      <c r="G30" s="417" t="e">
        <f t="shared" si="9"/>
        <v>#DIV/0!</v>
      </c>
    </row>
    <row r="31" spans="1:7" s="103" customFormat="1" ht="39" customHeight="1">
      <c r="A31" s="101" t="s">
        <v>524</v>
      </c>
      <c r="B31" s="426"/>
      <c r="C31" s="467">
        <v>1076</v>
      </c>
      <c r="D31" s="463">
        <v>0</v>
      </c>
      <c r="E31" s="463">
        <v>0</v>
      </c>
      <c r="F31" s="427">
        <f t="shared" si="8"/>
        <v>0</v>
      </c>
      <c r="G31" s="417" t="e">
        <f t="shared" si="9"/>
        <v>#DIV/0!</v>
      </c>
    </row>
    <row r="32" spans="1:7" s="103" customFormat="1" ht="39" customHeight="1">
      <c r="A32" s="101" t="s">
        <v>525</v>
      </c>
      <c r="B32" s="426"/>
      <c r="C32" s="467">
        <v>230</v>
      </c>
      <c r="D32" s="463">
        <v>0</v>
      </c>
      <c r="E32" s="463">
        <v>0</v>
      </c>
      <c r="F32" s="427">
        <f t="shared" si="8"/>
        <v>0</v>
      </c>
      <c r="G32" s="417" t="e">
        <f t="shared" si="9"/>
        <v>#DIV/0!</v>
      </c>
    </row>
    <row r="33" spans="1:7" s="103" customFormat="1" ht="39" customHeight="1">
      <c r="A33" s="101" t="s">
        <v>526</v>
      </c>
      <c r="B33" s="426"/>
      <c r="C33" s="467">
        <v>230</v>
      </c>
      <c r="D33" s="463">
        <v>0</v>
      </c>
      <c r="E33" s="463">
        <v>0</v>
      </c>
      <c r="F33" s="427">
        <f t="shared" si="8"/>
        <v>0</v>
      </c>
      <c r="G33" s="417" t="e">
        <f t="shared" si="9"/>
        <v>#DIV/0!</v>
      </c>
    </row>
    <row r="34" spans="1:7" s="103" customFormat="1" ht="39" customHeight="1">
      <c r="A34" s="101" t="s">
        <v>527</v>
      </c>
      <c r="B34" s="426"/>
      <c r="C34" s="467">
        <v>162</v>
      </c>
      <c r="D34" s="463">
        <v>0</v>
      </c>
      <c r="E34" s="463">
        <v>0</v>
      </c>
      <c r="F34" s="427">
        <f t="shared" si="8"/>
        <v>0</v>
      </c>
      <c r="G34" s="417" t="e">
        <f t="shared" si="9"/>
        <v>#DIV/0!</v>
      </c>
    </row>
    <row r="35" spans="1:7" s="103" customFormat="1" ht="39" customHeight="1">
      <c r="A35" s="101" t="s">
        <v>528</v>
      </c>
      <c r="B35" s="426"/>
      <c r="C35" s="467">
        <v>26</v>
      </c>
      <c r="D35" s="463">
        <v>0</v>
      </c>
      <c r="E35" s="467">
        <v>0</v>
      </c>
      <c r="F35" s="427">
        <f t="shared" si="8"/>
        <v>0</v>
      </c>
      <c r="G35" s="417" t="e">
        <f t="shared" si="9"/>
        <v>#DIV/0!</v>
      </c>
    </row>
    <row r="36" spans="1:7" s="103" customFormat="1" ht="39" customHeight="1">
      <c r="A36" s="101" t="s">
        <v>529</v>
      </c>
      <c r="B36" s="426"/>
      <c r="C36" s="467">
        <v>27</v>
      </c>
      <c r="D36" s="463">
        <v>0</v>
      </c>
      <c r="E36" s="463">
        <v>0</v>
      </c>
      <c r="F36" s="427">
        <f t="shared" si="8"/>
        <v>0</v>
      </c>
      <c r="G36" s="417" t="e">
        <f t="shared" si="9"/>
        <v>#DIV/0!</v>
      </c>
    </row>
    <row r="37" spans="1:7" s="103" customFormat="1" ht="39" customHeight="1">
      <c r="A37" s="101" t="s">
        <v>530</v>
      </c>
      <c r="B37" s="426"/>
      <c r="C37" s="467">
        <v>28</v>
      </c>
      <c r="D37" s="463">
        <v>0</v>
      </c>
      <c r="E37" s="467">
        <v>0</v>
      </c>
      <c r="F37" s="427">
        <f t="shared" si="8"/>
        <v>0</v>
      </c>
      <c r="G37" s="417" t="e">
        <f t="shared" si="9"/>
        <v>#DIV/0!</v>
      </c>
    </row>
    <row r="38" spans="1:7" s="103" customFormat="1" ht="39" customHeight="1">
      <c r="A38" s="101" t="s">
        <v>531</v>
      </c>
      <c r="B38" s="426"/>
      <c r="C38" s="467">
        <v>30</v>
      </c>
      <c r="D38" s="463">
        <v>0</v>
      </c>
      <c r="E38" s="467">
        <v>0</v>
      </c>
      <c r="F38" s="427">
        <f t="shared" si="8"/>
        <v>0</v>
      </c>
      <c r="G38" s="417" t="e">
        <f t="shared" si="9"/>
        <v>#DIV/0!</v>
      </c>
    </row>
    <row r="39" spans="1:7" s="103" customFormat="1" ht="39" customHeight="1">
      <c r="A39" s="101" t="s">
        <v>572</v>
      </c>
      <c r="B39" s="426"/>
      <c r="C39" s="467">
        <v>44</v>
      </c>
      <c r="D39" s="463">
        <v>0</v>
      </c>
      <c r="E39" s="467">
        <v>0</v>
      </c>
      <c r="F39" s="427">
        <f t="shared" si="8"/>
        <v>0</v>
      </c>
      <c r="G39" s="417" t="e">
        <f t="shared" si="9"/>
        <v>#DIV/0!</v>
      </c>
    </row>
    <row r="40" spans="1:7" s="103" customFormat="1" ht="39" customHeight="1">
      <c r="A40" s="101" t="s">
        <v>573</v>
      </c>
      <c r="B40" s="426"/>
      <c r="C40" s="467">
        <v>30</v>
      </c>
      <c r="D40" s="463">
        <v>0</v>
      </c>
      <c r="E40" s="467">
        <v>0</v>
      </c>
      <c r="F40" s="427">
        <f t="shared" si="8"/>
        <v>0</v>
      </c>
      <c r="G40" s="417" t="e">
        <f t="shared" si="9"/>
        <v>#DIV/0!</v>
      </c>
    </row>
    <row r="41" spans="1:7" s="103" customFormat="1" ht="39" customHeight="1">
      <c r="A41" s="101" t="s">
        <v>569</v>
      </c>
      <c r="B41" s="426"/>
      <c r="C41" s="467">
        <v>75</v>
      </c>
      <c r="D41" s="463">
        <v>0</v>
      </c>
      <c r="E41" s="467">
        <v>0</v>
      </c>
      <c r="F41" s="427">
        <f t="shared" si="8"/>
        <v>0</v>
      </c>
      <c r="G41" s="417" t="e">
        <f t="shared" si="9"/>
        <v>#DIV/0!</v>
      </c>
    </row>
    <row r="42" spans="1:7" s="103" customFormat="1" ht="36.75" customHeight="1">
      <c r="A42" s="101" t="s">
        <v>611</v>
      </c>
      <c r="B42" s="426"/>
      <c r="C42" s="467">
        <v>0</v>
      </c>
      <c r="D42" s="431">
        <v>110</v>
      </c>
      <c r="E42" s="467">
        <v>10</v>
      </c>
      <c r="F42" s="427">
        <f t="shared" si="8"/>
        <v>-100</v>
      </c>
      <c r="G42" s="189">
        <f t="shared" si="9"/>
        <v>9.0909090909090917</v>
      </c>
    </row>
    <row r="43" spans="1:7" s="103" customFormat="1" ht="39" customHeight="1">
      <c r="A43" s="283" t="s">
        <v>612</v>
      </c>
      <c r="B43" s="426"/>
      <c r="C43" s="467">
        <v>0</v>
      </c>
      <c r="D43" s="431">
        <v>75</v>
      </c>
      <c r="E43" s="467">
        <v>75</v>
      </c>
      <c r="F43" s="427">
        <f t="shared" si="8"/>
        <v>0</v>
      </c>
      <c r="G43" s="189">
        <f t="shared" si="9"/>
        <v>100</v>
      </c>
    </row>
    <row r="44" spans="1:7" s="103" customFormat="1" ht="39" customHeight="1">
      <c r="A44" s="283" t="s">
        <v>613</v>
      </c>
      <c r="B44" s="426"/>
      <c r="C44" s="467">
        <v>0</v>
      </c>
      <c r="D44" s="431">
        <v>867</v>
      </c>
      <c r="E44" s="467">
        <v>867</v>
      </c>
      <c r="F44" s="427">
        <f t="shared" si="8"/>
        <v>0</v>
      </c>
      <c r="G44" s="189">
        <f t="shared" si="9"/>
        <v>100</v>
      </c>
    </row>
    <row r="45" spans="1:7" s="103" customFormat="1" ht="39" customHeight="1">
      <c r="A45" s="283" t="s">
        <v>614</v>
      </c>
      <c r="B45" s="426"/>
      <c r="C45" s="467">
        <v>0</v>
      </c>
      <c r="D45" s="431">
        <v>348</v>
      </c>
      <c r="E45" s="467">
        <v>348</v>
      </c>
      <c r="F45" s="427">
        <f t="shared" ref="F45:F46" si="10">E45-D45</f>
        <v>0</v>
      </c>
      <c r="G45" s="189">
        <f t="shared" ref="G45:G46" si="11">(E45/D45)*100</f>
        <v>100</v>
      </c>
    </row>
    <row r="46" spans="1:7" s="103" customFormat="1" ht="39" customHeight="1">
      <c r="A46" s="283" t="s">
        <v>615</v>
      </c>
      <c r="B46" s="426"/>
      <c r="C46" s="467">
        <v>0</v>
      </c>
      <c r="D46" s="431">
        <v>49</v>
      </c>
      <c r="E46" s="467">
        <v>49</v>
      </c>
      <c r="F46" s="427">
        <f t="shared" si="10"/>
        <v>0</v>
      </c>
      <c r="G46" s="189">
        <f t="shared" si="11"/>
        <v>100</v>
      </c>
    </row>
    <row r="47" spans="1:7" s="103" customFormat="1" ht="39" customHeight="1">
      <c r="A47" s="283" t="s">
        <v>616</v>
      </c>
      <c r="B47" s="426"/>
      <c r="C47" s="467">
        <v>0</v>
      </c>
      <c r="D47" s="431">
        <v>137</v>
      </c>
      <c r="E47" s="467">
        <v>137</v>
      </c>
      <c r="F47" s="427">
        <f t="shared" ref="F47:F48" si="12">E47-D47</f>
        <v>0</v>
      </c>
      <c r="G47" s="189">
        <f t="shared" ref="G47:G48" si="13">(E47/D47)*100</f>
        <v>100</v>
      </c>
    </row>
    <row r="48" spans="1:7" s="103" customFormat="1" ht="40.5" customHeight="1">
      <c r="A48" s="283" t="s">
        <v>617</v>
      </c>
      <c r="B48" s="426"/>
      <c r="C48" s="467">
        <v>0</v>
      </c>
      <c r="D48" s="431">
        <v>1402</v>
      </c>
      <c r="E48" s="467">
        <v>1402</v>
      </c>
      <c r="F48" s="427">
        <f t="shared" si="12"/>
        <v>0</v>
      </c>
      <c r="G48" s="189">
        <f t="shared" si="13"/>
        <v>100</v>
      </c>
    </row>
    <row r="49" spans="1:7" s="103" customFormat="1" ht="45.75" customHeight="1">
      <c r="A49" s="421" t="s">
        <v>28</v>
      </c>
      <c r="B49" s="422">
        <v>4030</v>
      </c>
      <c r="C49" s="466">
        <f>SUM(C50:C67)</f>
        <v>406</v>
      </c>
      <c r="D49" s="466">
        <f>SUM(D50:D67)</f>
        <v>260</v>
      </c>
      <c r="E49" s="466">
        <f>SUM(E50:E67)</f>
        <v>818</v>
      </c>
      <c r="F49" s="423">
        <f t="shared" si="8"/>
        <v>558</v>
      </c>
      <c r="G49" s="433">
        <f t="shared" si="9"/>
        <v>314.61538461538458</v>
      </c>
    </row>
    <row r="50" spans="1:7" s="103" customFormat="1" ht="39" customHeight="1">
      <c r="A50" s="101" t="s">
        <v>532</v>
      </c>
      <c r="B50" s="426"/>
      <c r="C50" s="467">
        <v>194</v>
      </c>
      <c r="D50" s="467">
        <v>150</v>
      </c>
      <c r="E50" s="467">
        <v>401</v>
      </c>
      <c r="F50" s="457">
        <f t="shared" si="8"/>
        <v>251</v>
      </c>
      <c r="G50" s="189">
        <f t="shared" si="9"/>
        <v>267.33333333333331</v>
      </c>
    </row>
    <row r="51" spans="1:7" s="103" customFormat="1" ht="39" customHeight="1">
      <c r="A51" s="101" t="s">
        <v>649</v>
      </c>
      <c r="B51" s="426"/>
      <c r="C51" s="467">
        <v>0</v>
      </c>
      <c r="D51" s="467">
        <v>0</v>
      </c>
      <c r="E51" s="467">
        <v>35</v>
      </c>
      <c r="F51" s="427">
        <f t="shared" ref="F51:F52" si="14">E51-D51</f>
        <v>35</v>
      </c>
      <c r="G51" s="417" t="e">
        <f t="shared" ref="G51:G52" si="15">(E51/D51)*100</f>
        <v>#DIV/0!</v>
      </c>
    </row>
    <row r="52" spans="1:7" s="103" customFormat="1" ht="39" customHeight="1">
      <c r="A52" s="101" t="s">
        <v>650</v>
      </c>
      <c r="B52" s="426"/>
      <c r="C52" s="467">
        <v>0</v>
      </c>
      <c r="D52" s="467">
        <v>0</v>
      </c>
      <c r="E52" s="467">
        <v>36</v>
      </c>
      <c r="F52" s="427">
        <f t="shared" si="14"/>
        <v>36</v>
      </c>
      <c r="G52" s="417" t="e">
        <f t="shared" si="15"/>
        <v>#DIV/0!</v>
      </c>
    </row>
    <row r="53" spans="1:7" s="103" customFormat="1" ht="39" customHeight="1">
      <c r="A53" s="101" t="s">
        <v>646</v>
      </c>
      <c r="B53" s="426"/>
      <c r="C53" s="467">
        <v>173</v>
      </c>
      <c r="D53" s="463">
        <v>0</v>
      </c>
      <c r="E53" s="467">
        <v>18</v>
      </c>
      <c r="F53" s="427">
        <f t="shared" si="8"/>
        <v>18</v>
      </c>
      <c r="G53" s="417" t="e">
        <f t="shared" si="9"/>
        <v>#DIV/0!</v>
      </c>
    </row>
    <row r="54" spans="1:7" s="103" customFormat="1" ht="39" customHeight="1">
      <c r="A54" s="101" t="s">
        <v>644</v>
      </c>
      <c r="B54" s="426"/>
      <c r="C54" s="467">
        <v>39</v>
      </c>
      <c r="D54" s="463">
        <v>0</v>
      </c>
      <c r="E54" s="467">
        <v>18</v>
      </c>
      <c r="F54" s="427">
        <f t="shared" si="8"/>
        <v>18</v>
      </c>
      <c r="G54" s="417" t="e">
        <f t="shared" si="9"/>
        <v>#DIV/0!</v>
      </c>
    </row>
    <row r="55" spans="1:7" s="103" customFormat="1" ht="39" customHeight="1">
      <c r="A55" s="451" t="s">
        <v>641</v>
      </c>
      <c r="B55" s="426"/>
      <c r="C55" s="463">
        <v>0</v>
      </c>
      <c r="D55" s="463">
        <v>0</v>
      </c>
      <c r="E55" s="452">
        <v>17</v>
      </c>
      <c r="F55" s="427">
        <f t="shared" ref="F55:F67" si="16">E55-D55</f>
        <v>17</v>
      </c>
      <c r="G55" s="417" t="e">
        <f t="shared" ref="G55:G67" si="17">(E55/D55)*100</f>
        <v>#DIV/0!</v>
      </c>
    </row>
    <row r="56" spans="1:7" s="103" customFormat="1" ht="39" customHeight="1">
      <c r="A56" s="451" t="s">
        <v>630</v>
      </c>
      <c r="B56" s="426"/>
      <c r="C56" s="463">
        <v>0</v>
      </c>
      <c r="D56" s="463">
        <v>0</v>
      </c>
      <c r="E56" s="452">
        <v>6</v>
      </c>
      <c r="F56" s="427">
        <f t="shared" si="16"/>
        <v>6</v>
      </c>
      <c r="G56" s="417" t="e">
        <f t="shared" si="17"/>
        <v>#DIV/0!</v>
      </c>
    </row>
    <row r="57" spans="1:7" s="103" customFormat="1" ht="39" customHeight="1">
      <c r="A57" s="451" t="s">
        <v>631</v>
      </c>
      <c r="B57" s="426"/>
      <c r="C57" s="463">
        <v>0</v>
      </c>
      <c r="D57" s="463">
        <v>0</v>
      </c>
      <c r="E57" s="452">
        <v>9</v>
      </c>
      <c r="F57" s="427">
        <f t="shared" si="16"/>
        <v>9</v>
      </c>
      <c r="G57" s="417" t="e">
        <f t="shared" si="17"/>
        <v>#DIV/0!</v>
      </c>
    </row>
    <row r="58" spans="1:7" s="103" customFormat="1" ht="39" customHeight="1">
      <c r="A58" s="451" t="s">
        <v>645</v>
      </c>
      <c r="B58" s="426"/>
      <c r="C58" s="463">
        <v>0</v>
      </c>
      <c r="D58" s="463">
        <v>0</v>
      </c>
      <c r="E58" s="452">
        <v>45</v>
      </c>
      <c r="F58" s="427">
        <f t="shared" si="16"/>
        <v>45</v>
      </c>
      <c r="G58" s="417" t="e">
        <f t="shared" si="17"/>
        <v>#DIV/0!</v>
      </c>
    </row>
    <row r="59" spans="1:7" s="103" customFormat="1" ht="39" customHeight="1">
      <c r="A59" s="451" t="s">
        <v>642</v>
      </c>
      <c r="B59" s="426"/>
      <c r="C59" s="463">
        <v>0</v>
      </c>
      <c r="D59" s="463">
        <v>0</v>
      </c>
      <c r="E59" s="452">
        <v>7</v>
      </c>
      <c r="F59" s="427">
        <f t="shared" si="16"/>
        <v>7</v>
      </c>
      <c r="G59" s="417" t="e">
        <f t="shared" si="17"/>
        <v>#DIV/0!</v>
      </c>
    </row>
    <row r="60" spans="1:7" s="103" customFormat="1" ht="39" customHeight="1">
      <c r="A60" s="451" t="s">
        <v>632</v>
      </c>
      <c r="B60" s="426"/>
      <c r="C60" s="463">
        <v>0</v>
      </c>
      <c r="D60" s="463">
        <v>0</v>
      </c>
      <c r="E60" s="452">
        <v>4</v>
      </c>
      <c r="F60" s="427">
        <f t="shared" si="16"/>
        <v>4</v>
      </c>
      <c r="G60" s="417" t="e">
        <f t="shared" si="17"/>
        <v>#DIV/0!</v>
      </c>
    </row>
    <row r="61" spans="1:7" s="103" customFormat="1" ht="39" customHeight="1">
      <c r="A61" s="451" t="s">
        <v>633</v>
      </c>
      <c r="B61" s="426"/>
      <c r="C61" s="463">
        <v>0</v>
      </c>
      <c r="D61" s="463">
        <v>0</v>
      </c>
      <c r="E61" s="452">
        <v>5</v>
      </c>
      <c r="F61" s="427">
        <f t="shared" si="16"/>
        <v>5</v>
      </c>
      <c r="G61" s="417" t="e">
        <f t="shared" si="17"/>
        <v>#DIV/0!</v>
      </c>
    </row>
    <row r="62" spans="1:7" s="103" customFormat="1" ht="39" customHeight="1">
      <c r="A62" s="451" t="s">
        <v>643</v>
      </c>
      <c r="B62" s="426"/>
      <c r="C62" s="463">
        <v>0</v>
      </c>
      <c r="D62" s="463">
        <v>0</v>
      </c>
      <c r="E62" s="452">
        <v>13</v>
      </c>
      <c r="F62" s="427">
        <f t="shared" si="16"/>
        <v>13</v>
      </c>
      <c r="G62" s="417" t="e">
        <f t="shared" si="17"/>
        <v>#DIV/0!</v>
      </c>
    </row>
    <row r="63" spans="1:7" s="103" customFormat="1" ht="39" customHeight="1">
      <c r="A63" s="451" t="s">
        <v>634</v>
      </c>
      <c r="B63" s="426"/>
      <c r="C63" s="463">
        <v>0</v>
      </c>
      <c r="D63" s="463">
        <v>0</v>
      </c>
      <c r="E63" s="452">
        <v>17</v>
      </c>
      <c r="F63" s="427">
        <f t="shared" si="16"/>
        <v>17</v>
      </c>
      <c r="G63" s="417" t="e">
        <f t="shared" si="17"/>
        <v>#DIV/0!</v>
      </c>
    </row>
    <row r="64" spans="1:7" s="103" customFormat="1" ht="39" customHeight="1">
      <c r="A64" s="451" t="s">
        <v>647</v>
      </c>
      <c r="B64" s="426"/>
      <c r="C64" s="463">
        <v>0</v>
      </c>
      <c r="D64" s="463">
        <v>0</v>
      </c>
      <c r="E64" s="452">
        <v>72</v>
      </c>
      <c r="F64" s="427">
        <f t="shared" si="16"/>
        <v>72</v>
      </c>
      <c r="G64" s="417" t="e">
        <f t="shared" si="17"/>
        <v>#DIV/0!</v>
      </c>
    </row>
    <row r="65" spans="1:13" s="103" customFormat="1" ht="35.25" customHeight="1">
      <c r="A65" s="451" t="s">
        <v>618</v>
      </c>
      <c r="B65" s="426"/>
      <c r="C65" s="467">
        <v>0</v>
      </c>
      <c r="D65" s="452">
        <v>53</v>
      </c>
      <c r="E65" s="467">
        <v>53</v>
      </c>
      <c r="F65" s="427">
        <f t="shared" si="16"/>
        <v>0</v>
      </c>
      <c r="G65" s="189">
        <f t="shared" si="17"/>
        <v>100</v>
      </c>
    </row>
    <row r="66" spans="1:13" s="103" customFormat="1" ht="35.25" customHeight="1">
      <c r="A66" s="451" t="s">
        <v>619</v>
      </c>
      <c r="B66" s="426"/>
      <c r="C66" s="467">
        <v>0</v>
      </c>
      <c r="D66" s="452">
        <v>9</v>
      </c>
      <c r="E66" s="467">
        <v>9</v>
      </c>
      <c r="F66" s="427">
        <f t="shared" si="16"/>
        <v>0</v>
      </c>
      <c r="G66" s="189">
        <f t="shared" si="17"/>
        <v>100</v>
      </c>
    </row>
    <row r="67" spans="1:13" s="103" customFormat="1" ht="39" customHeight="1">
      <c r="A67" s="451" t="s">
        <v>648</v>
      </c>
      <c r="B67" s="426"/>
      <c r="C67" s="467">
        <v>0</v>
      </c>
      <c r="D67" s="452">
        <v>48</v>
      </c>
      <c r="E67" s="467">
        <v>53</v>
      </c>
      <c r="F67" s="427">
        <f t="shared" si="16"/>
        <v>5</v>
      </c>
      <c r="G67" s="189">
        <f t="shared" si="17"/>
        <v>110.41666666666667</v>
      </c>
    </row>
    <row r="68" spans="1:13" s="103" customFormat="1" ht="36.75" customHeight="1">
      <c r="A68" s="421" t="s">
        <v>3</v>
      </c>
      <c r="B68" s="422">
        <v>4040</v>
      </c>
      <c r="C68" s="466">
        <f>SUM(C69:C75)</f>
        <v>220</v>
      </c>
      <c r="D68" s="466">
        <f>SUM(D69:D75)</f>
        <v>0</v>
      </c>
      <c r="E68" s="466">
        <f>SUM(E69:E75)</f>
        <v>813</v>
      </c>
      <c r="F68" s="423">
        <f t="shared" si="0"/>
        <v>813</v>
      </c>
      <c r="G68" s="432" t="e">
        <f t="shared" si="1"/>
        <v>#DIV/0!</v>
      </c>
      <c r="M68" s="429"/>
    </row>
    <row r="69" spans="1:13" s="103" customFormat="1" ht="39" customHeight="1">
      <c r="A69" s="101" t="s">
        <v>624</v>
      </c>
      <c r="B69" s="426"/>
      <c r="C69" s="467">
        <v>0</v>
      </c>
      <c r="D69" s="463">
        <v>0</v>
      </c>
      <c r="E69" s="467">
        <v>417</v>
      </c>
      <c r="F69" s="427">
        <f t="shared" si="0"/>
        <v>417</v>
      </c>
      <c r="G69" s="417" t="e">
        <f t="shared" si="1"/>
        <v>#DIV/0!</v>
      </c>
    </row>
    <row r="70" spans="1:13" s="103" customFormat="1" ht="39" customHeight="1">
      <c r="A70" s="101" t="s">
        <v>627</v>
      </c>
      <c r="B70" s="426"/>
      <c r="C70" s="467">
        <v>0</v>
      </c>
      <c r="D70" s="463">
        <v>0</v>
      </c>
      <c r="E70" s="467">
        <v>4</v>
      </c>
      <c r="F70" s="427">
        <f t="shared" si="0"/>
        <v>4</v>
      </c>
      <c r="G70" s="417" t="e">
        <f t="shared" si="1"/>
        <v>#DIV/0!</v>
      </c>
    </row>
    <row r="71" spans="1:13" s="103" customFormat="1" ht="39" customHeight="1">
      <c r="A71" s="101" t="s">
        <v>533</v>
      </c>
      <c r="B71" s="426"/>
      <c r="C71" s="467">
        <v>25</v>
      </c>
      <c r="D71" s="463">
        <v>0</v>
      </c>
      <c r="E71" s="467">
        <v>0</v>
      </c>
      <c r="F71" s="427">
        <f t="shared" si="0"/>
        <v>0</v>
      </c>
      <c r="G71" s="417" t="e">
        <f t="shared" si="1"/>
        <v>#DIV/0!</v>
      </c>
    </row>
    <row r="72" spans="1:13" s="103" customFormat="1" ht="39" customHeight="1">
      <c r="A72" s="101" t="s">
        <v>574</v>
      </c>
      <c r="B72" s="426"/>
      <c r="C72" s="467">
        <v>96</v>
      </c>
      <c r="D72" s="463">
        <v>0</v>
      </c>
      <c r="E72" s="467">
        <v>0</v>
      </c>
      <c r="F72" s="427">
        <f t="shared" si="0"/>
        <v>0</v>
      </c>
      <c r="G72" s="417"/>
    </row>
    <row r="73" spans="1:13" s="103" customFormat="1" ht="39" customHeight="1">
      <c r="A73" s="101" t="s">
        <v>575</v>
      </c>
      <c r="B73" s="426"/>
      <c r="C73" s="467">
        <v>99</v>
      </c>
      <c r="D73" s="463">
        <v>0</v>
      </c>
      <c r="E73" s="467">
        <v>0</v>
      </c>
      <c r="F73" s="427">
        <f t="shared" si="0"/>
        <v>0</v>
      </c>
      <c r="G73" s="417"/>
    </row>
    <row r="74" spans="1:13" s="103" customFormat="1" ht="39" customHeight="1">
      <c r="A74" s="101" t="s">
        <v>626</v>
      </c>
      <c r="B74" s="426"/>
      <c r="C74" s="467">
        <v>0</v>
      </c>
      <c r="D74" s="463">
        <v>0</v>
      </c>
      <c r="E74" s="467">
        <v>195</v>
      </c>
      <c r="F74" s="427">
        <f t="shared" ref="F74:F75" si="18">E74-D74</f>
        <v>195</v>
      </c>
      <c r="G74" s="417" t="e">
        <f t="shared" ref="G74:G75" si="19">(E74/D74)*100</f>
        <v>#DIV/0!</v>
      </c>
    </row>
    <row r="75" spans="1:13" s="103" customFormat="1" ht="39" customHeight="1">
      <c r="A75" s="101" t="s">
        <v>625</v>
      </c>
      <c r="B75" s="426"/>
      <c r="C75" s="467">
        <v>0</v>
      </c>
      <c r="D75" s="463">
        <v>0</v>
      </c>
      <c r="E75" s="467">
        <v>197</v>
      </c>
      <c r="F75" s="427">
        <f t="shared" si="18"/>
        <v>197</v>
      </c>
      <c r="G75" s="417" t="e">
        <f t="shared" si="19"/>
        <v>#DIV/0!</v>
      </c>
    </row>
    <row r="76" spans="1:13" s="103" customFormat="1" ht="50.25" customHeight="1">
      <c r="A76" s="421" t="s">
        <v>60</v>
      </c>
      <c r="B76" s="422">
        <v>4050</v>
      </c>
      <c r="C76" s="466">
        <f>SUM(C77:C80)</f>
        <v>5</v>
      </c>
      <c r="D76" s="466">
        <f>SUM(D77:D80)</f>
        <v>4460</v>
      </c>
      <c r="E76" s="466">
        <f>SUM(E77:E80)</f>
        <v>4714</v>
      </c>
      <c r="F76" s="423">
        <f t="shared" si="0"/>
        <v>254</v>
      </c>
      <c r="G76" s="433">
        <f t="shared" si="1"/>
        <v>105.69506726457398</v>
      </c>
    </row>
    <row r="77" spans="1:13" s="103" customFormat="1" ht="46.5" customHeight="1">
      <c r="A77" s="101" t="s">
        <v>628</v>
      </c>
      <c r="B77" s="426"/>
      <c r="C77" s="464">
        <v>0</v>
      </c>
      <c r="D77" s="467">
        <v>4460</v>
      </c>
      <c r="E77" s="467">
        <v>4460</v>
      </c>
      <c r="F77" s="411">
        <f t="shared" ref="F77:F83" si="20">E77-D77</f>
        <v>0</v>
      </c>
      <c r="G77" s="189">
        <f t="shared" ref="G77:G83" si="21">(E77/D77)*100</f>
        <v>100</v>
      </c>
    </row>
    <row r="78" spans="1:13" s="103" customFormat="1" ht="72" customHeight="1">
      <c r="A78" s="520" t="s">
        <v>694</v>
      </c>
      <c r="B78" s="426"/>
      <c r="C78" s="464">
        <v>0</v>
      </c>
      <c r="D78" s="467">
        <v>0</v>
      </c>
      <c r="E78" s="467">
        <v>204</v>
      </c>
      <c r="F78" s="455">
        <f t="shared" si="20"/>
        <v>204</v>
      </c>
      <c r="G78" s="417" t="e">
        <f t="shared" si="21"/>
        <v>#DIV/0!</v>
      </c>
    </row>
    <row r="79" spans="1:13" s="103" customFormat="1" ht="42.75" customHeight="1">
      <c r="A79" s="430" t="s">
        <v>535</v>
      </c>
      <c r="B79" s="426"/>
      <c r="C79" s="431">
        <v>5</v>
      </c>
      <c r="D79" s="467">
        <v>0</v>
      </c>
      <c r="E79" s="431">
        <v>0</v>
      </c>
      <c r="F79" s="411">
        <f t="shared" si="20"/>
        <v>0</v>
      </c>
      <c r="G79" s="417" t="e">
        <f t="shared" si="21"/>
        <v>#DIV/0!</v>
      </c>
    </row>
    <row r="80" spans="1:13" s="103" customFormat="1" ht="39" customHeight="1">
      <c r="A80" s="101" t="s">
        <v>629</v>
      </c>
      <c r="B80" s="426"/>
      <c r="C80" s="467">
        <v>0</v>
      </c>
      <c r="D80" s="463">
        <v>0</v>
      </c>
      <c r="E80" s="467">
        <v>50</v>
      </c>
      <c r="F80" s="427">
        <f t="shared" si="20"/>
        <v>50</v>
      </c>
      <c r="G80" s="417" t="e">
        <f t="shared" si="21"/>
        <v>#DIV/0!</v>
      </c>
    </row>
    <row r="81" spans="1:7" s="103" customFormat="1" ht="27" customHeight="1">
      <c r="A81" s="421" t="s">
        <v>211</v>
      </c>
      <c r="B81" s="422">
        <v>4060</v>
      </c>
      <c r="C81" s="466">
        <f>SUM(C82:C83)</f>
        <v>205</v>
      </c>
      <c r="D81" s="466">
        <f>SUM(D82:D83)</f>
        <v>0</v>
      </c>
      <c r="E81" s="466">
        <f>SUM(E82:E83)</f>
        <v>0</v>
      </c>
      <c r="F81" s="423">
        <f t="shared" si="20"/>
        <v>0</v>
      </c>
      <c r="G81" s="432" t="e">
        <f t="shared" si="21"/>
        <v>#DIV/0!</v>
      </c>
    </row>
    <row r="82" spans="1:7" s="103" customFormat="1" ht="48.75" customHeight="1">
      <c r="A82" s="430" t="s">
        <v>540</v>
      </c>
      <c r="B82" s="420"/>
      <c r="C82" s="431">
        <v>202</v>
      </c>
      <c r="D82" s="467">
        <v>0</v>
      </c>
      <c r="E82" s="431">
        <v>0</v>
      </c>
      <c r="F82" s="411">
        <f t="shared" si="20"/>
        <v>0</v>
      </c>
      <c r="G82" s="417" t="e">
        <f t="shared" si="21"/>
        <v>#DIV/0!</v>
      </c>
    </row>
    <row r="83" spans="1:7" s="103" customFormat="1" ht="64.5" customHeight="1">
      <c r="A83" s="430" t="s">
        <v>537</v>
      </c>
      <c r="B83" s="420"/>
      <c r="C83" s="431">
        <v>3</v>
      </c>
      <c r="D83" s="467">
        <v>0</v>
      </c>
      <c r="E83" s="431">
        <v>0</v>
      </c>
      <c r="F83" s="411">
        <f t="shared" si="20"/>
        <v>0</v>
      </c>
      <c r="G83" s="417" t="e">
        <f t="shared" si="21"/>
        <v>#DIV/0!</v>
      </c>
    </row>
    <row r="84" spans="1:7" ht="44.25" customHeight="1">
      <c r="A84" s="183"/>
      <c r="B84" s="184"/>
      <c r="C84" s="184"/>
      <c r="D84" s="185"/>
      <c r="E84" s="186"/>
      <c r="F84" s="186"/>
      <c r="G84" s="186"/>
    </row>
    <row r="85" spans="1:7" ht="26.25" customHeight="1">
      <c r="A85" s="105" t="s">
        <v>579</v>
      </c>
      <c r="B85" s="587" t="s">
        <v>81</v>
      </c>
      <c r="C85" s="587"/>
      <c r="D85" s="587"/>
      <c r="E85" s="191"/>
      <c r="F85" s="568" t="s">
        <v>471</v>
      </c>
      <c r="G85" s="588"/>
    </row>
    <row r="86" spans="1:7">
      <c r="A86" s="404" t="s">
        <v>375</v>
      </c>
      <c r="B86" s="565" t="s">
        <v>66</v>
      </c>
      <c r="C86" s="565"/>
      <c r="D86" s="565"/>
      <c r="E86" s="208"/>
      <c r="F86" s="554" t="s">
        <v>181</v>
      </c>
      <c r="G86" s="554"/>
    </row>
    <row r="87" spans="1:7">
      <c r="A87" s="183"/>
      <c r="B87" s="184"/>
      <c r="C87" s="184"/>
      <c r="D87" s="185"/>
      <c r="E87" s="186"/>
      <c r="F87" s="186"/>
      <c r="G87" s="186"/>
    </row>
    <row r="88" spans="1:7">
      <c r="A88" s="183"/>
      <c r="B88" s="184"/>
      <c r="C88" s="184"/>
      <c r="D88" s="185"/>
      <c r="E88" s="186"/>
      <c r="F88" s="186"/>
      <c r="G88" s="186"/>
    </row>
    <row r="89" spans="1:7">
      <c r="A89" s="183"/>
      <c r="B89" s="184"/>
      <c r="C89" s="184"/>
      <c r="D89" s="185"/>
      <c r="E89" s="186"/>
      <c r="F89" s="186"/>
      <c r="G89" s="186"/>
    </row>
    <row r="90" spans="1:7">
      <c r="A90" s="183"/>
      <c r="B90" s="184"/>
      <c r="C90" s="184"/>
      <c r="D90" s="185"/>
      <c r="E90" s="186"/>
      <c r="F90" s="186"/>
      <c r="G90" s="186"/>
    </row>
    <row r="91" spans="1:7">
      <c r="A91" s="183"/>
      <c r="B91" s="184"/>
      <c r="C91" s="184"/>
      <c r="D91" s="185"/>
      <c r="E91" s="186"/>
      <c r="F91" s="186"/>
      <c r="G91" s="186"/>
    </row>
    <row r="92" spans="1:7">
      <c r="A92" s="183"/>
      <c r="B92" s="184"/>
      <c r="C92" s="184"/>
      <c r="D92" s="185"/>
      <c r="E92" s="186"/>
      <c r="F92" s="186"/>
      <c r="G92" s="186"/>
    </row>
    <row r="93" spans="1:7">
      <c r="A93" s="183"/>
      <c r="B93" s="184"/>
      <c r="C93" s="184"/>
      <c r="D93" s="185"/>
      <c r="E93" s="186"/>
      <c r="F93" s="186"/>
      <c r="G93" s="186"/>
    </row>
    <row r="94" spans="1:7">
      <c r="A94" s="183"/>
      <c r="B94" s="184"/>
      <c r="C94" s="184"/>
      <c r="D94" s="185"/>
      <c r="E94" s="186"/>
      <c r="F94" s="186"/>
      <c r="G94" s="186"/>
    </row>
    <row r="95" spans="1:7">
      <c r="A95" s="183"/>
      <c r="B95" s="184"/>
      <c r="C95" s="184"/>
      <c r="D95" s="185"/>
      <c r="E95" s="186"/>
      <c r="F95" s="186"/>
      <c r="G95" s="186"/>
    </row>
    <row r="96" spans="1:7">
      <c r="A96" s="183"/>
      <c r="B96" s="184"/>
      <c r="C96" s="184"/>
      <c r="D96" s="185"/>
      <c r="E96" s="186"/>
      <c r="F96" s="186"/>
      <c r="G96" s="186"/>
    </row>
    <row r="97" spans="1:7">
      <c r="A97" s="183"/>
      <c r="B97" s="184"/>
      <c r="C97" s="184"/>
      <c r="D97" s="185"/>
      <c r="E97" s="186"/>
      <c r="F97" s="186"/>
      <c r="G97" s="186"/>
    </row>
    <row r="98" spans="1:7">
      <c r="A98" s="183"/>
      <c r="B98" s="184"/>
      <c r="C98" s="184"/>
      <c r="D98" s="185"/>
      <c r="E98" s="186"/>
      <c r="F98" s="186"/>
      <c r="G98" s="186"/>
    </row>
    <row r="99" spans="1:7">
      <c r="A99" s="183"/>
      <c r="B99" s="184"/>
      <c r="C99" s="184"/>
      <c r="D99" s="185"/>
      <c r="E99" s="186"/>
      <c r="F99" s="186"/>
      <c r="G99" s="186"/>
    </row>
    <row r="100" spans="1:7">
      <c r="A100" s="183"/>
      <c r="B100" s="184"/>
      <c r="C100" s="184"/>
      <c r="D100" s="185"/>
      <c r="E100" s="186"/>
      <c r="F100" s="186"/>
      <c r="G100" s="186"/>
    </row>
    <row r="101" spans="1:7">
      <c r="A101" s="183"/>
      <c r="B101" s="184"/>
      <c r="C101" s="184"/>
      <c r="D101" s="185"/>
      <c r="E101" s="186"/>
      <c r="F101" s="186"/>
      <c r="G101" s="186"/>
    </row>
    <row r="102" spans="1:7">
      <c r="A102" s="183"/>
      <c r="B102" s="184"/>
      <c r="C102" s="184"/>
      <c r="D102" s="185"/>
      <c r="E102" s="186"/>
      <c r="F102" s="186"/>
      <c r="G102" s="186"/>
    </row>
    <row r="103" spans="1:7">
      <c r="A103" s="183"/>
      <c r="B103" s="184"/>
      <c r="C103" s="184"/>
      <c r="D103" s="185"/>
      <c r="E103" s="186"/>
      <c r="F103" s="186"/>
      <c r="G103" s="186"/>
    </row>
    <row r="104" spans="1:7">
      <c r="A104" s="183"/>
      <c r="B104" s="184"/>
      <c r="C104" s="184"/>
      <c r="D104" s="185"/>
      <c r="E104" s="186"/>
      <c r="F104" s="186"/>
      <c r="G104" s="186"/>
    </row>
    <row r="105" spans="1:7">
      <c r="A105" s="183"/>
      <c r="B105" s="184"/>
      <c r="C105" s="184"/>
      <c r="D105" s="185"/>
      <c r="E105" s="186"/>
      <c r="F105" s="186"/>
      <c r="G105" s="186"/>
    </row>
    <row r="106" spans="1:7">
      <c r="A106" s="183"/>
      <c r="B106" s="184"/>
      <c r="C106" s="184"/>
      <c r="D106" s="185"/>
      <c r="E106" s="186"/>
      <c r="F106" s="186"/>
      <c r="G106" s="186"/>
    </row>
    <row r="107" spans="1:7">
      <c r="A107" s="183"/>
      <c r="B107" s="184"/>
      <c r="C107" s="184"/>
      <c r="D107" s="185"/>
      <c r="E107" s="186"/>
      <c r="F107" s="186"/>
      <c r="G107" s="186"/>
    </row>
    <row r="108" spans="1:7">
      <c r="A108" s="183"/>
      <c r="B108" s="184"/>
      <c r="C108" s="184"/>
      <c r="D108" s="185"/>
      <c r="E108" s="186"/>
      <c r="F108" s="186"/>
      <c r="G108" s="186"/>
    </row>
    <row r="109" spans="1:7">
      <c r="A109" s="183"/>
      <c r="B109" s="184"/>
      <c r="C109" s="184"/>
      <c r="D109" s="185"/>
      <c r="E109" s="186"/>
      <c r="F109" s="186"/>
      <c r="G109" s="186"/>
    </row>
    <row r="110" spans="1:7">
      <c r="A110" s="183"/>
      <c r="B110" s="184"/>
      <c r="C110" s="184"/>
      <c r="D110" s="185"/>
      <c r="E110" s="186"/>
      <c r="F110" s="186"/>
      <c r="G110" s="186"/>
    </row>
    <row r="111" spans="1:7">
      <c r="A111" s="183"/>
      <c r="B111" s="184"/>
      <c r="C111" s="184"/>
      <c r="D111" s="185"/>
      <c r="E111" s="186"/>
      <c r="F111" s="186"/>
      <c r="G111" s="186"/>
    </row>
    <row r="112" spans="1:7">
      <c r="A112" s="183"/>
      <c r="B112" s="184"/>
      <c r="C112" s="184"/>
      <c r="D112" s="185"/>
      <c r="E112" s="186"/>
      <c r="F112" s="186"/>
      <c r="G112" s="186"/>
    </row>
    <row r="113" spans="1:7">
      <c r="A113" s="183"/>
      <c r="B113" s="184"/>
      <c r="C113" s="184"/>
      <c r="D113" s="185"/>
      <c r="E113" s="186"/>
      <c r="F113" s="186"/>
      <c r="G113" s="186"/>
    </row>
    <row r="114" spans="1:7">
      <c r="A114" s="183"/>
      <c r="B114" s="184"/>
      <c r="C114" s="184"/>
      <c r="D114" s="185"/>
      <c r="E114" s="186"/>
      <c r="F114" s="186"/>
      <c r="G114" s="186"/>
    </row>
    <row r="115" spans="1:7">
      <c r="A115" s="183"/>
      <c r="B115" s="184"/>
      <c r="C115" s="184"/>
      <c r="D115" s="185"/>
      <c r="E115" s="186"/>
      <c r="F115" s="186"/>
      <c r="G115" s="186"/>
    </row>
    <row r="116" spans="1:7">
      <c r="A116" s="183"/>
      <c r="D116" s="187"/>
      <c r="E116" s="188"/>
      <c r="F116" s="188"/>
      <c r="G116" s="188"/>
    </row>
    <row r="117" spans="1:7">
      <c r="A117" s="11"/>
      <c r="D117" s="187"/>
      <c r="E117" s="188"/>
      <c r="F117" s="188"/>
      <c r="G117" s="188"/>
    </row>
    <row r="118" spans="1:7">
      <c r="A118" s="11"/>
      <c r="D118" s="187"/>
      <c r="E118" s="188"/>
      <c r="F118" s="188"/>
      <c r="G118" s="188"/>
    </row>
    <row r="119" spans="1:7">
      <c r="A119" s="11"/>
      <c r="D119" s="187"/>
      <c r="E119" s="188"/>
      <c r="F119" s="188"/>
      <c r="G119" s="188"/>
    </row>
    <row r="120" spans="1:7">
      <c r="A120" s="11"/>
      <c r="D120" s="187"/>
      <c r="E120" s="188"/>
      <c r="F120" s="188"/>
      <c r="G120" s="188"/>
    </row>
    <row r="121" spans="1:7">
      <c r="A121" s="11"/>
      <c r="D121" s="187"/>
      <c r="E121" s="188"/>
      <c r="F121" s="188"/>
      <c r="G121" s="188"/>
    </row>
    <row r="122" spans="1:7">
      <c r="A122" s="11"/>
      <c r="D122" s="187"/>
      <c r="E122" s="188"/>
      <c r="F122" s="188"/>
      <c r="G122" s="188"/>
    </row>
    <row r="123" spans="1:7">
      <c r="A123" s="11"/>
      <c r="D123" s="187"/>
      <c r="E123" s="188"/>
      <c r="F123" s="188"/>
      <c r="G123" s="188"/>
    </row>
    <row r="124" spans="1:7">
      <c r="A124" s="11"/>
      <c r="D124" s="187"/>
      <c r="E124" s="188"/>
      <c r="F124" s="188"/>
      <c r="G124" s="188"/>
    </row>
    <row r="125" spans="1:7">
      <c r="A125" s="11"/>
      <c r="D125" s="187"/>
      <c r="E125" s="188"/>
      <c r="F125" s="188"/>
      <c r="G125" s="188"/>
    </row>
    <row r="126" spans="1:7">
      <c r="A126" s="11"/>
      <c r="D126" s="187"/>
      <c r="E126" s="188"/>
      <c r="F126" s="188"/>
      <c r="G126" s="188"/>
    </row>
    <row r="127" spans="1:7">
      <c r="A127" s="11"/>
      <c r="D127" s="187"/>
      <c r="E127" s="188"/>
      <c r="F127" s="188"/>
      <c r="G127" s="188"/>
    </row>
    <row r="128" spans="1:7">
      <c r="A128" s="11"/>
      <c r="D128" s="187"/>
      <c r="E128" s="188"/>
      <c r="F128" s="188"/>
      <c r="G128" s="188"/>
    </row>
    <row r="129" spans="1:7">
      <c r="A129" s="11"/>
      <c r="D129" s="187"/>
      <c r="E129" s="188"/>
      <c r="F129" s="188"/>
      <c r="G129" s="188"/>
    </row>
    <row r="130" spans="1:7">
      <c r="A130" s="11"/>
      <c r="D130" s="187"/>
      <c r="E130" s="188"/>
      <c r="F130" s="188"/>
      <c r="G130" s="188"/>
    </row>
    <row r="131" spans="1:7">
      <c r="A131" s="11"/>
      <c r="D131" s="187"/>
      <c r="E131" s="188"/>
      <c r="F131" s="188"/>
      <c r="G131" s="188"/>
    </row>
    <row r="132" spans="1:7">
      <c r="A132" s="11"/>
      <c r="D132" s="187"/>
      <c r="E132" s="188"/>
      <c r="F132" s="188"/>
      <c r="G132" s="188"/>
    </row>
    <row r="133" spans="1:7">
      <c r="A133" s="11"/>
      <c r="D133" s="187"/>
      <c r="E133" s="188"/>
      <c r="F133" s="188"/>
      <c r="G133" s="188"/>
    </row>
    <row r="134" spans="1:7">
      <c r="A134" s="11"/>
      <c r="D134" s="187"/>
      <c r="E134" s="188"/>
      <c r="F134" s="188"/>
      <c r="G134" s="188"/>
    </row>
    <row r="135" spans="1:7">
      <c r="A135" s="11"/>
      <c r="D135" s="187"/>
      <c r="E135" s="188"/>
      <c r="F135" s="188"/>
      <c r="G135" s="188"/>
    </row>
    <row r="136" spans="1:7">
      <c r="A136" s="11"/>
      <c r="D136" s="187"/>
      <c r="E136" s="188"/>
      <c r="F136" s="188"/>
      <c r="G136" s="188"/>
    </row>
    <row r="137" spans="1:7">
      <c r="A137" s="11"/>
      <c r="D137" s="187"/>
      <c r="E137" s="188"/>
      <c r="F137" s="188"/>
      <c r="G137" s="188"/>
    </row>
    <row r="138" spans="1:7">
      <c r="A138" s="11"/>
      <c r="D138" s="187"/>
      <c r="E138" s="188"/>
      <c r="F138" s="188"/>
      <c r="G138" s="188"/>
    </row>
    <row r="139" spans="1:7">
      <c r="A139" s="11"/>
    </row>
    <row r="140" spans="1:7">
      <c r="A140" s="19"/>
    </row>
    <row r="141" spans="1:7">
      <c r="A141" s="19"/>
    </row>
    <row r="142" spans="1:7">
      <c r="A142" s="19"/>
    </row>
    <row r="143" spans="1:7">
      <c r="A143" s="19"/>
    </row>
    <row r="144" spans="1:7">
      <c r="A144" s="19"/>
    </row>
    <row r="145" spans="1:1">
      <c r="A145" s="19"/>
    </row>
    <row r="146" spans="1:1">
      <c r="A146" s="19"/>
    </row>
    <row r="147" spans="1:1">
      <c r="A147" s="19"/>
    </row>
    <row r="148" spans="1:1">
      <c r="A148" s="19"/>
    </row>
    <row r="149" spans="1:1">
      <c r="A149" s="19"/>
    </row>
    <row r="150" spans="1:1">
      <c r="A150" s="19"/>
    </row>
    <row r="151" spans="1:1">
      <c r="A151" s="19"/>
    </row>
    <row r="152" spans="1:1">
      <c r="A152" s="19"/>
    </row>
    <row r="153" spans="1:1">
      <c r="A153" s="19"/>
    </row>
    <row r="154" spans="1:1">
      <c r="A154" s="19"/>
    </row>
    <row r="155" spans="1:1">
      <c r="A155" s="19"/>
    </row>
    <row r="156" spans="1:1">
      <c r="A156" s="19"/>
    </row>
    <row r="157" spans="1:1">
      <c r="A157" s="19"/>
    </row>
    <row r="158" spans="1:1">
      <c r="A158" s="19"/>
    </row>
    <row r="159" spans="1:1">
      <c r="A159" s="19"/>
    </row>
    <row r="160" spans="1:1">
      <c r="A160" s="19"/>
    </row>
    <row r="161" spans="1:1">
      <c r="A161" s="19"/>
    </row>
    <row r="162" spans="1:1">
      <c r="A162" s="19"/>
    </row>
    <row r="163" spans="1:1">
      <c r="A163" s="19"/>
    </row>
    <row r="164" spans="1:1">
      <c r="A164" s="19"/>
    </row>
    <row r="165" spans="1:1">
      <c r="A165" s="19"/>
    </row>
    <row r="166" spans="1:1">
      <c r="A166" s="19"/>
    </row>
    <row r="167" spans="1:1">
      <c r="A167" s="19"/>
    </row>
    <row r="168" spans="1:1">
      <c r="A168" s="19"/>
    </row>
    <row r="169" spans="1:1">
      <c r="A169" s="19"/>
    </row>
    <row r="170" spans="1:1">
      <c r="A170" s="19"/>
    </row>
    <row r="171" spans="1:1">
      <c r="A171" s="19"/>
    </row>
    <row r="172" spans="1:1">
      <c r="A172" s="19"/>
    </row>
    <row r="173" spans="1:1">
      <c r="A173" s="19"/>
    </row>
    <row r="174" spans="1:1">
      <c r="A174" s="19"/>
    </row>
    <row r="175" spans="1:1">
      <c r="A175" s="19"/>
    </row>
    <row r="176" spans="1:1">
      <c r="A176" s="19"/>
    </row>
    <row r="177" spans="1:1">
      <c r="A177" s="19"/>
    </row>
    <row r="178" spans="1:1">
      <c r="A178" s="19"/>
    </row>
    <row r="179" spans="1:1">
      <c r="A179" s="19"/>
    </row>
    <row r="180" spans="1:1">
      <c r="A180" s="19"/>
    </row>
    <row r="181" spans="1:1">
      <c r="A181" s="19"/>
    </row>
    <row r="182" spans="1:1">
      <c r="A182" s="19"/>
    </row>
    <row r="183" spans="1:1">
      <c r="A183" s="19"/>
    </row>
    <row r="184" spans="1:1">
      <c r="A184" s="19"/>
    </row>
    <row r="185" spans="1:1">
      <c r="A185" s="19"/>
    </row>
    <row r="186" spans="1:1">
      <c r="A186" s="19"/>
    </row>
    <row r="187" spans="1:1">
      <c r="A187" s="19"/>
    </row>
    <row r="188" spans="1:1">
      <c r="A188" s="19"/>
    </row>
    <row r="189" spans="1:1">
      <c r="A189" s="19"/>
    </row>
    <row r="190" spans="1:1">
      <c r="A190" s="19"/>
    </row>
    <row r="191" spans="1:1">
      <c r="A191" s="19"/>
    </row>
    <row r="192" spans="1:1">
      <c r="A192" s="19"/>
    </row>
    <row r="193" spans="1:1">
      <c r="A193" s="19"/>
    </row>
    <row r="194" spans="1:1">
      <c r="A194" s="19"/>
    </row>
    <row r="195" spans="1:1">
      <c r="A195" s="19"/>
    </row>
    <row r="196" spans="1:1">
      <c r="A196" s="19"/>
    </row>
    <row r="197" spans="1:1">
      <c r="A197" s="19"/>
    </row>
    <row r="198" spans="1:1">
      <c r="A198" s="19"/>
    </row>
    <row r="199" spans="1:1">
      <c r="A199" s="19"/>
    </row>
    <row r="200" spans="1:1">
      <c r="A200" s="19"/>
    </row>
    <row r="201" spans="1:1">
      <c r="A201" s="19"/>
    </row>
    <row r="202" spans="1:1">
      <c r="A202" s="19"/>
    </row>
    <row r="203" spans="1:1">
      <c r="A203" s="19"/>
    </row>
    <row r="204" spans="1:1">
      <c r="A204" s="19"/>
    </row>
    <row r="205" spans="1:1">
      <c r="A205" s="19"/>
    </row>
    <row r="206" spans="1:1">
      <c r="A206" s="19"/>
    </row>
    <row r="207" spans="1:1">
      <c r="A207" s="19"/>
    </row>
    <row r="208" spans="1:1">
      <c r="A208" s="19"/>
    </row>
    <row r="209" spans="1:1">
      <c r="A209" s="19"/>
    </row>
    <row r="210" spans="1:1">
      <c r="A210" s="19"/>
    </row>
    <row r="211" spans="1:1">
      <c r="A211" s="19"/>
    </row>
    <row r="212" spans="1:1">
      <c r="A212" s="19"/>
    </row>
    <row r="213" spans="1:1">
      <c r="A213" s="19"/>
    </row>
    <row r="214" spans="1:1">
      <c r="A214" s="19"/>
    </row>
    <row r="215" spans="1:1">
      <c r="A215" s="19"/>
    </row>
    <row r="216" spans="1:1">
      <c r="A216" s="19"/>
    </row>
    <row r="217" spans="1:1">
      <c r="A217" s="19"/>
    </row>
    <row r="218" spans="1:1">
      <c r="A218" s="19"/>
    </row>
    <row r="219" spans="1:1">
      <c r="A219" s="19"/>
    </row>
    <row r="220" spans="1:1">
      <c r="A220" s="19"/>
    </row>
    <row r="221" spans="1:1">
      <c r="A221" s="19"/>
    </row>
    <row r="222" spans="1:1">
      <c r="A222" s="19"/>
    </row>
    <row r="223" spans="1:1">
      <c r="A223" s="19"/>
    </row>
    <row r="224" spans="1:1">
      <c r="A224" s="19"/>
    </row>
    <row r="225" spans="1:1">
      <c r="A225" s="19"/>
    </row>
    <row r="226" spans="1:1">
      <c r="A226" s="19"/>
    </row>
    <row r="227" spans="1:1">
      <c r="A227" s="19"/>
    </row>
    <row r="228" spans="1:1">
      <c r="A228" s="19"/>
    </row>
    <row r="229" spans="1:1">
      <c r="A229" s="19"/>
    </row>
    <row r="230" spans="1:1">
      <c r="A230" s="19"/>
    </row>
    <row r="231" spans="1:1">
      <c r="A231" s="19"/>
    </row>
    <row r="232" spans="1:1">
      <c r="A232" s="19"/>
    </row>
    <row r="233" spans="1:1">
      <c r="A233" s="19"/>
    </row>
    <row r="234" spans="1:1">
      <c r="A234" s="19"/>
    </row>
    <row r="235" spans="1:1">
      <c r="A235" s="19"/>
    </row>
    <row r="236" spans="1:1">
      <c r="A236" s="19"/>
    </row>
    <row r="237" spans="1:1">
      <c r="A237" s="19"/>
    </row>
    <row r="238" spans="1:1">
      <c r="A238" s="19"/>
    </row>
    <row r="239" spans="1:1">
      <c r="A239" s="19"/>
    </row>
    <row r="240" spans="1:1">
      <c r="A240" s="19"/>
    </row>
    <row r="241" spans="1:1">
      <c r="A241" s="19"/>
    </row>
    <row r="242" spans="1:1">
      <c r="A242" s="19"/>
    </row>
    <row r="243" spans="1:1">
      <c r="A243" s="19"/>
    </row>
    <row r="244" spans="1:1">
      <c r="A244" s="19"/>
    </row>
    <row r="245" spans="1:1">
      <c r="A245" s="19"/>
    </row>
    <row r="246" spans="1:1">
      <c r="A246" s="19"/>
    </row>
    <row r="247" spans="1:1">
      <c r="A247" s="19"/>
    </row>
    <row r="248" spans="1:1">
      <c r="A248" s="19"/>
    </row>
    <row r="249" spans="1:1">
      <c r="A249" s="19"/>
    </row>
    <row r="250" spans="1:1">
      <c r="A250" s="19"/>
    </row>
    <row r="251" spans="1:1">
      <c r="A251" s="19"/>
    </row>
    <row r="252" spans="1:1">
      <c r="A252" s="19"/>
    </row>
    <row r="253" spans="1:1">
      <c r="A253" s="19"/>
    </row>
    <row r="254" spans="1:1">
      <c r="A254" s="19"/>
    </row>
    <row r="255" spans="1:1">
      <c r="A255" s="19"/>
    </row>
    <row r="256" spans="1:1">
      <c r="A256" s="19"/>
    </row>
    <row r="257" spans="1:1">
      <c r="A257" s="19"/>
    </row>
    <row r="258" spans="1:1">
      <c r="A258" s="19"/>
    </row>
    <row r="259" spans="1:1">
      <c r="A259" s="19"/>
    </row>
    <row r="260" spans="1:1">
      <c r="A260" s="19"/>
    </row>
    <row r="261" spans="1:1">
      <c r="A261" s="19"/>
    </row>
    <row r="262" spans="1:1">
      <c r="A262" s="19"/>
    </row>
    <row r="263" spans="1:1">
      <c r="A263" s="19"/>
    </row>
    <row r="264" spans="1:1">
      <c r="A264" s="19"/>
    </row>
    <row r="265" spans="1:1">
      <c r="A265" s="19"/>
    </row>
    <row r="266" spans="1:1">
      <c r="A266" s="19"/>
    </row>
    <row r="267" spans="1:1">
      <c r="A267" s="19"/>
    </row>
    <row r="268" spans="1:1">
      <c r="A268" s="19"/>
    </row>
    <row r="269" spans="1:1">
      <c r="A269" s="19"/>
    </row>
    <row r="270" spans="1:1">
      <c r="A270" s="19"/>
    </row>
    <row r="271" spans="1:1">
      <c r="A271" s="19"/>
    </row>
    <row r="272" spans="1:1">
      <c r="A272" s="19"/>
    </row>
    <row r="273" spans="1:1">
      <c r="A273" s="19"/>
    </row>
    <row r="274" spans="1:1">
      <c r="A274" s="19"/>
    </row>
    <row r="275" spans="1:1">
      <c r="A275" s="19"/>
    </row>
    <row r="276" spans="1:1">
      <c r="A276" s="19"/>
    </row>
    <row r="277" spans="1:1">
      <c r="A277" s="19"/>
    </row>
    <row r="278" spans="1:1">
      <c r="A278" s="19"/>
    </row>
    <row r="279" spans="1:1">
      <c r="A279" s="19"/>
    </row>
    <row r="280" spans="1:1">
      <c r="A280" s="19"/>
    </row>
    <row r="281" spans="1:1">
      <c r="A281" s="19"/>
    </row>
    <row r="282" spans="1:1">
      <c r="A282" s="19"/>
    </row>
    <row r="283" spans="1:1">
      <c r="A283" s="19"/>
    </row>
    <row r="284" spans="1:1">
      <c r="A284" s="19"/>
    </row>
    <row r="285" spans="1:1">
      <c r="A285" s="19"/>
    </row>
    <row r="286" spans="1:1">
      <c r="A286" s="19"/>
    </row>
    <row r="287" spans="1:1">
      <c r="A287" s="19"/>
    </row>
    <row r="288" spans="1:1">
      <c r="A288" s="19"/>
    </row>
    <row r="289" spans="1:1">
      <c r="A289" s="19"/>
    </row>
    <row r="290" spans="1:1">
      <c r="A290" s="19"/>
    </row>
    <row r="291" spans="1:1">
      <c r="A291" s="19"/>
    </row>
    <row r="292" spans="1:1">
      <c r="A292" s="19"/>
    </row>
    <row r="293" spans="1:1">
      <c r="A293" s="19"/>
    </row>
    <row r="294" spans="1:1">
      <c r="A294" s="19"/>
    </row>
    <row r="295" spans="1:1">
      <c r="A295" s="19"/>
    </row>
    <row r="296" spans="1:1">
      <c r="A296" s="19"/>
    </row>
    <row r="297" spans="1:1">
      <c r="A297" s="19"/>
    </row>
    <row r="298" spans="1:1">
      <c r="A298" s="19"/>
    </row>
    <row r="299" spans="1:1">
      <c r="A299" s="19"/>
    </row>
    <row r="300" spans="1:1">
      <c r="A300" s="19"/>
    </row>
    <row r="301" spans="1:1">
      <c r="A301" s="19"/>
    </row>
    <row r="302" spans="1:1">
      <c r="A302" s="19"/>
    </row>
    <row r="303" spans="1:1">
      <c r="A303" s="19"/>
    </row>
    <row r="304" spans="1:1">
      <c r="A304" s="19"/>
    </row>
    <row r="305" spans="1:1">
      <c r="A305" s="19"/>
    </row>
    <row r="306" spans="1:1">
      <c r="A306" s="19"/>
    </row>
  </sheetData>
  <mergeCells count="5">
    <mergeCell ref="B85:D85"/>
    <mergeCell ref="B86:D86"/>
    <mergeCell ref="F85:G85"/>
    <mergeCell ref="F86:G86"/>
    <mergeCell ref="A2:G2"/>
  </mergeCells>
  <pageMargins left="0.23622047244094491" right="0.15748031496062992" top="0.19685039370078741" bottom="0.19685039370078741" header="0.31496062992125984" footer="0.31496062992125984"/>
  <pageSetup paperSize="9" scale="70" orientation="landscape" r:id="rId1"/>
  <ignoredErrors>
    <ignoredError sqref="G24:G41 G19 G11:G18 G6:G9 G53:G54 G68:G71 G78:G80 G74:G75 G81:G83 G55:G64 G51:G52 G20:G2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19</vt:i4>
      </vt:variant>
    </vt:vector>
  </HeadingPairs>
  <TitlesOfParts>
    <vt:vector size="33" baseType="lpstr">
      <vt:lpstr>Осн. фін. пок.</vt:lpstr>
      <vt:lpstr>I. Фін результат</vt:lpstr>
      <vt:lpstr>Розшифровка фінрезультати</vt:lpstr>
      <vt:lpstr>ІІ. Розр. з бюджетом</vt:lpstr>
      <vt:lpstr>Розшифровка з розр з бюджет</vt:lpstr>
      <vt:lpstr>ІІІ. Рух грош. коштів</vt:lpstr>
      <vt:lpstr>Розшифровка до Руху</vt:lpstr>
      <vt:lpstr>IV. Кап. інвестиції</vt:lpstr>
      <vt:lpstr>Розшифровка до капівидатків</vt:lpstr>
      <vt:lpstr> V. Коефіцієнти</vt:lpstr>
      <vt:lpstr>6.1. Інша інфо_1</vt:lpstr>
      <vt:lpstr>6.2. Інша інфо_2</vt:lpstr>
      <vt:lpstr>VII Статутн. капіт</vt:lpstr>
      <vt:lpstr>Розшифровка до Статутного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Статутн. капіт'!Область_печати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капівидатків'!Область_печати</vt:lpstr>
      <vt:lpstr>'Розшифровка до Руху'!Область_печати</vt:lpstr>
      <vt:lpstr>'Розшифровка до Статутного'!Область_печати</vt:lpstr>
      <vt:lpstr>'Розшифровка з розр з бюджет'!Область_печати</vt:lpstr>
      <vt:lpstr>'Розшифровка фінрезультати'!Область_печати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MLDC</cp:lastModifiedBy>
  <cp:lastPrinted>2021-02-15T13:46:13Z</cp:lastPrinted>
  <dcterms:created xsi:type="dcterms:W3CDTF">2003-03-13T16:00:22Z</dcterms:created>
  <dcterms:modified xsi:type="dcterms:W3CDTF">2021-10-29T13:04:13Z</dcterms:modified>
</cp:coreProperties>
</file>